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240" windowWidth="20640" windowHeight="11520" activeTab="0"/>
  </bookViews>
  <sheets>
    <sheet name="Hoja1" sheetId="1" r:id="rId1"/>
    <sheet name="Hoja2" sheetId="2" r:id="rId2"/>
    <sheet name="Hoja3" sheetId="3" r:id="rId3"/>
    <sheet name="Hoja4" sheetId="4" r:id="rId4"/>
  </sheets>
  <definedNames>
    <definedName name="Z_001358B9_2918_4B13_968D_0537FFE78289_.wvu.FilterData" localSheetId="0" hidden="1">'Hoja1'!$A$6:$V$42</definedName>
    <definedName name="Z_02631DCD_2FBE_45C3_B9C8_E4E6C75B79FF_.wvu.FilterData" localSheetId="0" hidden="1">'Hoja1'!$A$6:$V$42</definedName>
    <definedName name="Z_07C76F54_ABFB_4E10_9B5F_35D3A35359ED_.wvu.FilterData" localSheetId="0" hidden="1">'Hoja1'!$A$6:$V$42</definedName>
    <definedName name="Z_0D31F655_5733_48AE_BE57_1767ABBE4C2A_.wvu.FilterData" localSheetId="0" hidden="1">'Hoja1'!$A$6:$V$42</definedName>
    <definedName name="Z_11A45860_46FE_474C_A002_6DEDD317338C_.wvu.FilterData" localSheetId="0" hidden="1">'Hoja1'!$A$6:$V$42</definedName>
    <definedName name="Z_124D8739_140E_43A6_A196_196C1040A645_.wvu.FilterData" localSheetId="0" hidden="1">'Hoja1'!$A$6:$V$42</definedName>
    <definedName name="Z_13725349_A8C5_4DDC_B1FF_8AB741DD1F45_.wvu.FilterData" localSheetId="0" hidden="1">'Hoja1'!$A$6:$V$42</definedName>
    <definedName name="Z_20EDDE69_BD8D_4F4D_ABAD_A7135ABECD3D_.wvu.FilterData" localSheetId="0" hidden="1">'Hoja1'!$A$6:$V$42</definedName>
    <definedName name="Z_210856A3_9B79_4A1D_84D8_B66CA2C99A5C_.wvu.FilterData" localSheetId="0" hidden="1">'Hoja1'!$A$6:$V$42</definedName>
    <definedName name="Z_24B67CE1_0682_43DF_BB56_CC863B301C13_.wvu.FilterData" localSheetId="0" hidden="1">'Hoja1'!$A$6:$V$42</definedName>
    <definedName name="Z_29F476CF_6413_4DCA_A298_829BC5E280C2_.wvu.FilterData" localSheetId="0" hidden="1">'Hoja1'!$A$6:$V$42</definedName>
    <definedName name="Z_2D809659_7630_491B_AFFF_2C1DBC4A78D8_.wvu.FilterData" localSheetId="0" hidden="1">'Hoja1'!$A$6:$V$42</definedName>
    <definedName name="Z_2FF26ADE_C482_42FB_B1B1_D87A743A30C5_.wvu.FilterData" localSheetId="0" hidden="1">'Hoja1'!$A$6:$V$42</definedName>
    <definedName name="Z_31A8B823_FD1B_433C_861F_20D043304B1A_.wvu.FilterData" localSheetId="0" hidden="1">'Hoja1'!$A$6:$V$42</definedName>
    <definedName name="Z_31D8BE22_4F30_4C77_999F_94536DF277F5_.wvu.FilterData" localSheetId="0" hidden="1">'Hoja1'!$A$6:$V$42</definedName>
    <definedName name="Z_358C0C46_878C_43C1_929B_D1A65A229698_.wvu.FilterData" localSheetId="0" hidden="1">'Hoja1'!$A$6:$Z$42</definedName>
    <definedName name="Z_3C11BC83_139A_4458_A9EF_D7623D96C67A_.wvu.FilterData" localSheetId="0" hidden="1">'Hoja1'!$A$6:$V$42</definedName>
    <definedName name="Z_3CA84B38_6CAA_4417_AA5E_5B5857E00E78_.wvu.FilterData" localSheetId="0" hidden="1">'Hoja1'!$A$6:$V$42</definedName>
    <definedName name="Z_3CAAF006_D795_47AF_B6AE_E89B7EC8A2F9_.wvu.FilterData" localSheetId="0" hidden="1">'Hoja1'!$A$6:$V$42</definedName>
    <definedName name="Z_4033D138_F02E_4E5E_97C0_11475E1293CB_.wvu.FilterData" localSheetId="0" hidden="1">'Hoja1'!$A$6:$V$42</definedName>
    <definedName name="Z_41916DDB_80A5_4B0F_B0EC_33FCACC135E6_.wvu.FilterData" localSheetId="0" hidden="1">'Hoja1'!$A$6:$V$42</definedName>
    <definedName name="Z_49509633_582F_4F71_9DCF_239ECA54FE05_.wvu.FilterData" localSheetId="0" hidden="1">'Hoja1'!$A$6:$V$42</definedName>
    <definedName name="Z_4AB7EBE9_5153_421C_9BE7_BA04F397BB75_.wvu.FilterData" localSheetId="0" hidden="1">'Hoja1'!$A$6:$V$42</definedName>
    <definedName name="Z_5493A6E0_1D32_4504_8DAB_36DC08159FFD_.wvu.FilterData" localSheetId="0" hidden="1">'Hoja1'!$A$6:$V$42</definedName>
    <definedName name="Z_57AB817A_0636_4892_8568_75BBE91A992B_.wvu.FilterData" localSheetId="0" hidden="1">'Hoja1'!$A$6:$V$42</definedName>
    <definedName name="Z_5CA35235_0C41_47C1_972E_4D263FC1FAB5_.wvu.FilterData" localSheetId="0" hidden="1">'Hoja1'!$A$6:$V$42</definedName>
    <definedName name="Z_67A086B3_9616_4573_AEEB_64D2E0870C4C_.wvu.FilterData" localSheetId="0" hidden="1">'Hoja1'!$A$6:$V$42</definedName>
    <definedName name="Z_688D25CD_98A9_47AE_B353_1B3956D95486_.wvu.FilterData" localSheetId="0" hidden="1">'Hoja1'!$A$6:$V$42</definedName>
    <definedName name="Z_7165841C_8D13_4236_82C9_FEDA3871F571_.wvu.FilterData" localSheetId="0" hidden="1">'Hoja1'!$A$6:$V$42</definedName>
    <definedName name="Z_7ACEC2DD_332B_400B_8903_0EA32A8A097C_.wvu.FilterData" localSheetId="0" hidden="1">'Hoja1'!$A$6:$V$42</definedName>
    <definedName name="Z_7C68E384_21BF_4863_BCB0_A14B212BE09B_.wvu.FilterData" localSheetId="0" hidden="1">'Hoja1'!$A$6:$V$42</definedName>
    <definedName name="Z_7F9FE5E2_4887_4B54_995A_F31A8FA0C7B8_.wvu.FilterData" localSheetId="0" hidden="1">'Hoja1'!$A$6:$V$42</definedName>
    <definedName name="Z_815607D4_EF82_4438_8BFC_3A3317071FA0_.wvu.FilterData" localSheetId="0" hidden="1">'Hoja1'!$A$6:$V$42</definedName>
    <definedName name="Z_83E34B7C_6DC6_40CD_B1D8_43347BDAB13F_.wvu.FilterData" localSheetId="0" hidden="1">'Hoja1'!$A$6:$V$42</definedName>
    <definedName name="Z_8621D34A_B532_4BFA_AC76_DACAB94EC184_.wvu.FilterData" localSheetId="0" hidden="1">'Hoja1'!$A$6:$V$42</definedName>
    <definedName name="Z_8FA34525_8549_4A16_8D0D_3325D4647030_.wvu.FilterData" localSheetId="0" hidden="1">'Hoja1'!$A$6:$V$42</definedName>
    <definedName name="Z_8FEC3912_7EEA_46E5_B6A3_740081B2C21E_.wvu.FilterData" localSheetId="0" hidden="1">'Hoja1'!$A$6:$V$42</definedName>
    <definedName name="Z_92453F9F_A6D7_4F47_B2DC_75E9EE7494D2_.wvu.FilterData" localSheetId="0" hidden="1">'Hoja1'!$A$6:$V$42</definedName>
    <definedName name="Z_93F4D63D_0469_4601_8839_66DFDE7284CF_.wvu.FilterData" localSheetId="0" hidden="1">'Hoja1'!$A$6:$V$42</definedName>
    <definedName name="Z_A350A8BA_5DE2_419C_ADD5_E6760259349F_.wvu.FilterData" localSheetId="0" hidden="1">'Hoja1'!$A$6:$V$42</definedName>
    <definedName name="Z_A518835E_ACAD_4CEE_A086_2C93B855E70D_.wvu.FilterData" localSheetId="0" hidden="1">'Hoja1'!$A$6:$V$42</definedName>
    <definedName name="Z_A587C552_A03B_4AC8_9EE4_E883E190A8AC_.wvu.FilterData" localSheetId="0" hidden="1">'Hoja1'!$A$6:$V$42</definedName>
    <definedName name="Z_ABCC65F4_21BC_4412_9FEC_E30BBDC6D04D_.wvu.FilterData" localSheetId="0" hidden="1">'Hoja1'!$A$6:$V$42</definedName>
    <definedName name="Z_B081BC37_6EEB_45A8_8E96_DE3A4EF8F818_.wvu.FilterData" localSheetId="0" hidden="1">'Hoja1'!$A$6:$V$42</definedName>
    <definedName name="Z_B132B81F_0344_4ACA_BA92_DC2BDE6132B8_.wvu.FilterData" localSheetId="0" hidden="1">'Hoja1'!$A$6:$V$42</definedName>
    <definedName name="Z_B4597CA2_6894_4CDF_AE3D_58134BCE08FB_.wvu.FilterData" localSheetId="0" hidden="1">'Hoja1'!$A$6:$V$42</definedName>
    <definedName name="Z_B6D66003_497F_46B4_BABB_D7229C6F44A9_.wvu.FilterData" localSheetId="0" hidden="1">'Hoja1'!$A$6:$V$42</definedName>
    <definedName name="Z_BFF791EF_C68F_41CE_9A86_62EC5FC9FB1F_.wvu.FilterData" localSheetId="0" hidden="1">'Hoja1'!$A$6:$V$42</definedName>
    <definedName name="Z_C12DA014_78A9_4415_9D9C_53BE4A668920_.wvu.FilterData" localSheetId="0" hidden="1">'Hoja1'!$A$6:$V$42</definedName>
    <definedName name="Z_C3C3203B_8290_4555_B649_E16E48E9C7CC_.wvu.FilterData" localSheetId="0" hidden="1">'Hoja1'!$A$6:$V$42</definedName>
    <definedName name="Z_C5787558_4554_4DC0_9D61_0139A77F001E_.wvu.FilterData" localSheetId="0" hidden="1">'Hoja1'!$A$6:$V$42</definedName>
    <definedName name="Z_CB20D578_3502_45A6_A3CA_EB85BAAF25C5_.wvu.FilterData" localSheetId="0" hidden="1">'Hoja1'!$A$6:$V$42</definedName>
    <definedName name="Z_CD00AA12_BC50_4601_8BC9_79C4E1C3F75E_.wvu.FilterData" localSheetId="0" hidden="1">'Hoja1'!$A$6:$Z$42</definedName>
    <definedName name="Z_CD3200B4_97E2_4485_919F_BD0A6F90C489_.wvu.FilterData" localSheetId="0" hidden="1">'Hoja1'!$A$6:$V$42</definedName>
    <definedName name="Z_CD33B25B_FC76_41DB_8BCB_6B1694E1D8EA_.wvu.FilterData" localSheetId="0" hidden="1">'Hoja1'!$A$6:$V$42</definedName>
    <definedName name="Z_D19034E0_6191_47B4_8706_1EADE234D5F7_.wvu.FilterData" localSheetId="0" hidden="1">'Hoja1'!$A$6:$V$42</definedName>
    <definedName name="Z_DF7F5A00_B3F1_4E4C_A73E_B13297204159_.wvu.FilterData" localSheetId="0" hidden="1">'Hoja1'!$A$6:$V$42</definedName>
    <definedName name="Z_E403ADC6_5C50_4CE5_953A_870B5C5DEB77_.wvu.FilterData" localSheetId="0" hidden="1">'Hoja1'!$A$6:$V$42</definedName>
    <definedName name="Z_E410FEAA_082E_4377_8290_34A759FB76C1_.wvu.FilterData" localSheetId="0" hidden="1">'Hoja1'!$A$6:$V$42</definedName>
    <definedName name="Z_EBD74FC1_A497_4058_91ED_AB085F8C7413_.wvu.FilterData" localSheetId="0" hidden="1">'Hoja1'!$A$6:$V$42</definedName>
    <definedName name="Z_EBD9B625_6052_4723_A4B5_EFA2568220EE_.wvu.FilterData" localSheetId="0" hidden="1">'Hoja1'!$A$6:$V$42</definedName>
    <definedName name="Z_EC9B266E_7DEC_4E52_BEAD_0305FC8A4EAF_.wvu.FilterData" localSheetId="0" hidden="1">'Hoja1'!$A$6:$V$42</definedName>
    <definedName name="Z_ECCEFB19_4AF4_4B81_B49D_3D5F8C4D6A07_.wvu.FilterData" localSheetId="0" hidden="1">'Hoja1'!$A$6:$V$42</definedName>
    <definedName name="Z_F0286229_8701_43FE_B9AB_ACB1DBC9B273_.wvu.FilterData" localSheetId="0" hidden="1">'Hoja1'!$A$6:$V$42</definedName>
    <definedName name="Z_F0EE1A38_D715_415D_9E0E_5C367CFF63E3_.wvu.FilterData" localSheetId="0" hidden="1">'Hoja1'!$A$6:$V$42</definedName>
    <definedName name="Z_F17381D4_D4EE_468A_8543_67F38D5DE3DF_.wvu.FilterData" localSheetId="0" hidden="1">'Hoja1'!$A$6:$V$42</definedName>
    <definedName name="Z_F2BD79D2_07C2_4E2F_8418_1289C4C296C2_.wvu.FilterData" localSheetId="0" hidden="1">'Hoja1'!$A$6:$V$42</definedName>
    <definedName name="Z_F38ECB42_3AEC_491C_9A6A_17888CF4D669_.wvu.FilterData" localSheetId="0" hidden="1">'Hoja1'!$A$6:$V$42</definedName>
    <definedName name="Z_F8F5EB6E_7E45_4AA7_9EC0_298AFD441E51_.wvu.FilterData" localSheetId="0" hidden="1">'Hoja1'!$A$6:$V$42</definedName>
    <definedName name="Z_F9FA097E_2941_445B_9686_7EDBBACB70BC_.wvu.FilterData" localSheetId="0" hidden="1">'Hoja1'!$A$6:$V$42</definedName>
    <definedName name="Z_FB244C91_ABC6_4B59_BA8A_F9C97ECE66ED_.wvu.FilterData" localSheetId="0" hidden="1">'Hoja1'!$A$6:$V$42</definedName>
    <definedName name="Z_FC990234_4083_45FD_BA1F_A27BEAFE3FE3_.wvu.FilterData" localSheetId="0" hidden="1">'Hoja1'!$A$6:$V$42</definedName>
    <definedName name="Z_FEFBE915_F10D_449E_B7B8_B5D391648E94_.wvu.FilterData" localSheetId="0" hidden="1">'Hoja1'!$A$6:$V$42</definedName>
  </definedNames>
  <calcPr fullCalcOnLoad="1"/>
</workbook>
</file>

<file path=xl/sharedStrings.xml><?xml version="1.0" encoding="utf-8"?>
<sst xmlns="http://schemas.openxmlformats.org/spreadsheetml/2006/main" count="700" uniqueCount="322">
  <si>
    <t>PLAN ESTRATÉGICO</t>
  </si>
  <si>
    <t>DATOS DEL INDICADOR</t>
  </si>
  <si>
    <t>RANGOS DE CALIFICACIÓN</t>
  </si>
  <si>
    <t>RESULTADO Y ANALISIS</t>
  </si>
  <si>
    <t>Nº</t>
  </si>
  <si>
    <t>TIPO DE INDICADOR</t>
  </si>
  <si>
    <t>CÓDIGO</t>
  </si>
  <si>
    <t>NOMBRE DEL INDICADOR</t>
  </si>
  <si>
    <t>FORMULA DEL INDICADOR</t>
  </si>
  <si>
    <t>UNIDAD DE MEDIDA</t>
  </si>
  <si>
    <t>PERIODICIDAD</t>
  </si>
  <si>
    <t>META</t>
  </si>
  <si>
    <t>INSATISFACTORIO</t>
  </si>
  <si>
    <t>MINIMO</t>
  </si>
  <si>
    <t>ACEPTABLE</t>
  </si>
  <si>
    <t>SATISFACTORIO</t>
  </si>
  <si>
    <t>NUMERADOR</t>
  </si>
  <si>
    <t>DENOMINADOR</t>
  </si>
  <si>
    <t>RESULTADO</t>
  </si>
  <si>
    <t xml:space="preserve">RANGO EN QUE SE UBICA EL RESULTADO </t>
  </si>
  <si>
    <t>ANALISIS DEL INDICADOR</t>
  </si>
  <si>
    <t xml:space="preserve">OBJETIVO ESTRATEGICO </t>
  </si>
  <si>
    <t xml:space="preserve"> ESTRATÉGIA</t>
  </si>
  <si>
    <t>PROCESO</t>
  </si>
  <si>
    <t>MATRIZ AGREGADA DE INDICADORES  ESTRATEGICOS</t>
  </si>
  <si>
    <t>PAGINA 1 DE 1</t>
  </si>
  <si>
    <t>CODIGO:  PEMYMOPSFO03</t>
  </si>
  <si>
    <t>&lt;50%</t>
  </si>
  <si>
    <t>&gt;=50% y  ; &lt;70</t>
  </si>
  <si>
    <t>&gt;=70%  y &lt;95%</t>
  </si>
  <si>
    <t>&gt;=95% y &lt;=100%</t>
  </si>
  <si>
    <t>DIRECCIONAMIENTO ESTRATÉGICO</t>
  </si>
  <si>
    <t>EFICACIA</t>
  </si>
  <si>
    <t>EFECTIVIDAD</t>
  </si>
  <si>
    <t>EDES01</t>
  </si>
  <si>
    <t>95%</t>
  </si>
  <si>
    <t>100%</t>
  </si>
  <si>
    <t>GESTIÓN DE SERVICIOS DE SALUD</t>
  </si>
  <si>
    <t>EFICIENCIA</t>
  </si>
  <si>
    <t>EGSS01</t>
  </si>
  <si>
    <t>GESTIÓN DE PRESTACIONES ECONÓMICAS</t>
  </si>
  <si>
    <t>EGPE01</t>
  </si>
  <si>
    <t>GESTIÓN DE BIENES TRANSFERIDOS</t>
  </si>
  <si>
    <t>EGBT01</t>
  </si>
  <si>
    <t>COMERCIALIZACION DE BIENES  TRANSFERIDOS</t>
  </si>
  <si>
    <t>GESTIÓN DE SERVICIOS ADMINISTRATIVOS</t>
  </si>
  <si>
    <t>EGSA01</t>
  </si>
  <si>
    <t>EGSA02</t>
  </si>
  <si>
    <t>EGSA03</t>
  </si>
  <si>
    <t>GESTIÓN DE TALENTO HUMANO</t>
  </si>
  <si>
    <t>EGRF01</t>
  </si>
  <si>
    <t>EGRF02</t>
  </si>
  <si>
    <t>EGRF03</t>
  </si>
  <si>
    <t>EGRF04</t>
  </si>
  <si>
    <t>GESTIÓN DE COBRO</t>
  </si>
  <si>
    <t>EGCB01</t>
  </si>
  <si>
    <t>ASISTENCIA JURÍDICA</t>
  </si>
  <si>
    <t>GESTIÓN DOCUMENTAL</t>
  </si>
  <si>
    <t>EFICIACIA</t>
  </si>
  <si>
    <t>EGDO01</t>
  </si>
  <si>
    <t>MEDICIÓN Y MEJORA</t>
  </si>
  <si>
    <t>EMYM01</t>
  </si>
  <si>
    <t>EMYM02</t>
  </si>
  <si>
    <t>EMYM03</t>
  </si>
  <si>
    <t>DESEMPEÑO DEL SISTEMA INTEGRAL DE GESTIÓN</t>
  </si>
  <si>
    <t>SEGUIMIENTO Y EVALUACIÓN INDEPENDIENTE</t>
  </si>
  <si>
    <t>ESEI01</t>
  </si>
  <si>
    <t>EJECUCION  PRESUPUESTAL DE GASTOS DE FUNCIONAMIENTO</t>
  </si>
  <si>
    <t>EJECUCION  PRESUPUESTO DE INGRESOS</t>
  </si>
  <si>
    <t>VERSION 3.0</t>
  </si>
  <si>
    <t>APLICACIÓN DE NOVEDADES DE NÓMINA - FERROCARRILES</t>
  </si>
  <si>
    <t>EAJU02</t>
  </si>
  <si>
    <t>INDICE DE PERCEPCIÓN DE AUDIENCIA PÚBLICA DE RENDICIÓN DE CUENTAS</t>
  </si>
  <si>
    <t>PORCENTAJE DE CUMPLIMIENTO DEL PLAN DE MEJORAMIENTO</t>
  </si>
  <si>
    <t>NIVEL DE CUMPLIMIENTO DEL PLAN  DE MANEJO DE RIESGOS</t>
  </si>
  <si>
    <t>GESTIÓN DE TIC´S</t>
  </si>
  <si>
    <t>direc</t>
  </si>
  <si>
    <t>salud</t>
  </si>
  <si>
    <t>atención</t>
  </si>
  <si>
    <t>prestaciones</t>
  </si>
  <si>
    <t>bienes</t>
  </si>
  <si>
    <t>SERVICIOS ADM</t>
  </si>
  <si>
    <t>COMPRAS</t>
  </si>
  <si>
    <t>TALENTO HUMANO</t>
  </si>
  <si>
    <t>FINANCIERA</t>
  </si>
  <si>
    <t>COBRO</t>
  </si>
  <si>
    <t>JURIDICA</t>
  </si>
  <si>
    <t>FALTA INDICADOR SEGUIMIENTO ACCIONES JUDICIALES</t>
  </si>
  <si>
    <t>DOCUMENTl</t>
  </si>
  <si>
    <t>tics</t>
  </si>
  <si>
    <t>mym</t>
  </si>
  <si>
    <t>control</t>
  </si>
  <si>
    <t>Director de programas  de extensión</t>
  </si>
  <si>
    <t>Vicerrector Academicó</t>
  </si>
  <si>
    <t xml:space="preserve">Vicerrector de programas de e ducación </t>
  </si>
  <si>
    <t>Director de Programas de extensión</t>
  </si>
  <si>
    <t>EAJU01</t>
  </si>
  <si>
    <t>SEGUIMIENTO DEL INDICADOR</t>
  </si>
  <si>
    <t>AUDITOR</t>
  </si>
  <si>
    <t>ATENCIÓN AL CIUDADANO</t>
  </si>
  <si>
    <t>SEGUIMIENTO A LA ADMINISTRACIÓN DE LOS ARCHIVOS DE GESTIÓN DEL FPS - FCN</t>
  </si>
  <si>
    <t>EGTS01</t>
  </si>
  <si>
    <t>PRESTACIÓN Y CONTROL SERVICIO DE TRANSPORTE</t>
  </si>
  <si>
    <t>AMBIENTAL</t>
  </si>
  <si>
    <t>ADMINISTRACIÓN Y CONTROL DE SERVICIOS PUBLICOS</t>
  </si>
  <si>
    <t xml:space="preserve">ASEGURAMIENTO Y CUSTODIA DE BIENES </t>
  </si>
  <si>
    <t>PUBLICACIONES DE CONTRATOS EN LA PAGINA WEB.</t>
  </si>
  <si>
    <t>REPRESENTACION DE LA ENTIDAD CONFERIDA POR EL  REPRESENTANTE LEGAL.</t>
  </si>
  <si>
    <t>INFORMES PRESENTADOS A ENTES DE CONTROL</t>
  </si>
  <si>
    <t>EGSA04</t>
  </si>
  <si>
    <t>GESTIÓN DE RECURSOS FINANCIEROS (TESORERIA)</t>
  </si>
  <si>
    <t>GESTIÓN DE RECURSOS FINANCIEROS (PRESUPUESTO)</t>
  </si>
  <si>
    <t>EJECUCIÓN DEL PAC GASTOS DE PERSONAL</t>
  </si>
  <si>
    <t>EJECUCIÓN DEL PAC GASTOS GENERALES</t>
  </si>
  <si>
    <t>EJECUCIÓN DEL PAC DE TRANSFERENCIAS</t>
  </si>
  <si>
    <t>EGRF05</t>
  </si>
  <si>
    <t>PRESTACIÓN  Y CONTROL DEL SERVICIO DE FOTOCOPIADO</t>
  </si>
  <si>
    <t>GESTIÓN DE RECURSOS FINANCIEROS (CONTABILIDAD)</t>
  </si>
  <si>
    <t>EGRF06</t>
  </si>
  <si>
    <t>(PRESENTACIÓN OPORTUNA DE ESTADOS FINANCIEROS / ESTADOS FINANCIEROS A PRESENTAR)*100</t>
  </si>
  <si>
    <t>PUBLICACIÓN DE INFORMACION EN MEDIOS ELECTRONICOS</t>
  </si>
  <si>
    <t>PORCENTAJE</t>
  </si>
  <si>
    <t>ANUAL</t>
  </si>
  <si>
    <t>SEMESTRAL</t>
  </si>
  <si>
    <t xml:space="preserve">% META (RESULTADO / META) </t>
  </si>
  <si>
    <t xml:space="preserve">FORTALECER LOS MECANISMOS DE COMUNICACIÓN ORGANIZACIONAL E INFORMATIVA PARA PROYECTAR LOS RESULTADOS DE LA GESTIÓN DE LA ENTIDAD. </t>
  </si>
  <si>
    <t>SER MODELO DE GESTIÓN PÚBLICA EN EL SECTOR SOCIAL.</t>
  </si>
  <si>
    <t xml:space="preserve">CUMPLIMIENTO PROCESO  DE COMPENSACIÓN  </t>
  </si>
  <si>
    <t>Generar las nóminas de Pensionados aplicando el 100% de las novedades con oportunidad, eficiencia y eficacia.</t>
  </si>
  <si>
    <t>Administrar adecuadamente los Bienes Muebles e Inmuebles recibidos en transferencia de los extintos FCN.</t>
  </si>
  <si>
    <t>FORTALECER LA  ADMINISTRACIÓN DE LOS BIENES DE LA ENTIDAD Y LA ÓPTIMA GESTIÓN DE LOS RECURSOS.</t>
  </si>
  <si>
    <t>Diseñar, Desarrollar y Mantener los planes de gestión humana, en procura de fortalecer la administración del talento humano del FPS.</t>
  </si>
  <si>
    <t xml:space="preserve">PORCENTAJE </t>
  </si>
  <si>
    <t>Optimizar los recursos presupuestales, para satisfacer oportunamente las necesidades de funcionamiento.</t>
  </si>
  <si>
    <t>(VALOR  TOTAL DE COMPROMISOS / AFORO VIGENTE)*100</t>
  </si>
  <si>
    <t>(VALOR  TOTAL DEL RECAUDO EFECTIVO / AFORO VIGENTE)*100</t>
  </si>
  <si>
    <t>(VALOR TOTAL DE PAGOS REALIZADOS MENSUALMENTE CON CARGO AL PAC ASIGNADO / VALOR TOTAL DEL PAC ASIGNADO) *100</t>
  </si>
  <si>
    <t>(VALOR TOTAL DE PAGOS REALIZADOS MENSUALMENTE CON CARGO AL PAC ASIGNADO / VALOR  TOTAL DEL PAC ASIGNADO) *100</t>
  </si>
  <si>
    <t>PROMEDIO DE LOS RESULTADOS  DE LOS INDICADORES  ESTRATÉGICOS</t>
  </si>
  <si>
    <t>Fortalecer el proceso de comunicación del Fondo Pasivo Social de FCN,  a través de los componentes de comunicación organizacional e informativa para mejorar la interacción interna y externa de la Entidad y favorecer el logro de sus objetivos institucionales.</t>
  </si>
  <si>
    <t>EAAC01</t>
  </si>
  <si>
    <t>GARANTIZAR LA PRESTACIÓN DE LOS SERVICIOS DE SALUD, QUE REQUIERAN NUESTROS AFILIADOS A TRAVÉS DE LA EFECTIVA ADMINISTRACIÓN DE LOS MISMOS.</t>
  </si>
  <si>
    <t>Brindar a nuestros usuarios calidad, eficiencia y oportunidad en la prestación de los Servicios de Salud.</t>
  </si>
  <si>
    <t>RECONOCER LAS PRESTACIONES ECONÓMICAS DE ACUERDO CON EL MARCO LEGAL Y ORDENAR EL RESPECTIVO PAGO.</t>
  </si>
  <si>
    <t>Adelentar tareas de soporte para el desarrollo de las funciones de la entidad y para la proteccion de sus bienes.</t>
  </si>
  <si>
    <t>Desarrollar  el proceso de contratación garantizando el cumplimiento de las fases respectivas y la satisfacción de  las necesidades de la Entidad.</t>
  </si>
  <si>
    <t>Revisión y mejoramiento continuo de los procesos y procedimientos de la entidad, con el fin de optimizar la atención al usuario interno y externo.</t>
  </si>
  <si>
    <t>Revisión y mejoramiento continuo de los procesos y procedimientos de la entidad, con el fin de optimizar la atención al ciudadano interno y externo.</t>
  </si>
  <si>
    <t>FORTALECER LA ADMINISTRACIÓN DE LOS BIENES DE LA ENTIDAD Y LA ÓPTIMA GESTIÓN DE LOS RECURSOS.</t>
  </si>
  <si>
    <t>Fortalecer la reorganización financiera.</t>
  </si>
  <si>
    <t>ADMINISTRACION DE LA INFORMACIÓN CONTABLE</t>
  </si>
  <si>
    <t>Ejercitar o impugnar las acciones judiciales y administrativas necesarias para la defensa y protección de los intereses de la nación y del Fondo mismo.</t>
  </si>
  <si>
    <t>Fortalecer la reorganización administrativa del FPS.</t>
  </si>
  <si>
    <t>EGTH01</t>
  </si>
  <si>
    <t>MANTENER UN SISTEMA DE INFORMACIÓN EN LÍNEA CONFIABLE PARA TODOS LOS USUARIOS DEL FPS Y CIUDADANOS, QUE PERMITA UNA RETROALIMENTACIÓN CONSTANTE.</t>
  </si>
  <si>
    <t>Fortalecer el Sistema de Gestión Documental.</t>
  </si>
  <si>
    <t>Actualizar y sostener la plataforma tecnológica y los sistemas de información conforme a los requerimientos de la entidad.</t>
  </si>
  <si>
    <t>Garantizar el seguimiento a los planes institucionales para el mejoramiento continuo de la entidad.</t>
  </si>
  <si>
    <t>(SUMATORIA DEL % DE CUMPLIMIENTO DE LAS METAS VENCIDAS / No TOTAL DE METAS VENCIDAS)</t>
  </si>
  <si>
    <t>Diseñar un sistema de medición de la gestión a nivel estratégico, de procesos y dependencias.</t>
  </si>
  <si>
    <t>Responder oportunamente a las solicitudes de información  de los Entes de Control, usuarios internos y externos</t>
  </si>
  <si>
    <t>(No. DE  DECLARACIONES DE GIRO Y COMPENSACIÓN PROCESOS DE GIRO Y COMPENSACIÓN ANALIZADAS Y CONTESTADAS / No. DE  PROCESOS DE GIRO Y COMPENSACIÓN RECIBIDAS)*100</t>
  </si>
  <si>
    <t>DIVULGACIÓN AUDIENCIA PÚBLICA DE RENDICIÓN DE CUENTAS</t>
  </si>
  <si>
    <t>EDES02</t>
  </si>
  <si>
    <t>(No. DE INFORMES DE GESTIÓN PÚBLICADOS EN LA PÁGINA WEB / No. DE AUDIENCIAS PÚBLICAS REALIZADAS)*100</t>
  </si>
  <si>
    <t>PUBLICACIÓN DE PROCESOS CONTRACTUALES</t>
  </si>
  <si>
    <t>(TOTAL DE PROCESOS CONTRACTUALES ABIERTOS / No. DE PROCESOS CONTRACTUALES PUBLICADOS EN EL SECOP)</t>
  </si>
  <si>
    <t>EAJU03</t>
  </si>
  <si>
    <t>ECONOMIA</t>
  </si>
  <si>
    <t>(No. DE DEPENDENCIAS QUE ADMINISTRAN ADECUADAMENTE SU ARCHIVOS DE GESTIÓN / No. TOTAL DE DEPENDENCIAS A REALIZARLE SEGUIMIENTO)*100</t>
  </si>
  <si>
    <t>(No. DE BIENES COMERCIALIZADOS / No. DE BIENES A COMERCIALIZAR)*100</t>
  </si>
  <si>
    <t>SER MODELO DE GESTIÓN PÚBLICA EN EL SECTOR SOCIAL</t>
  </si>
  <si>
    <t>3.7</t>
  </si>
  <si>
    <t>Diseñar, Desarrollar y Mantener los planes de gestión humana, en procura de fortalecer la administración del talento humano del FPS</t>
  </si>
  <si>
    <t>IMPACTO DE CAPACITACIONES</t>
  </si>
  <si>
    <t>EGTH02</t>
  </si>
  <si>
    <t>NIVEL DE SATISFACCIÓN DE LOS FUNCIONARIOS CON EL PLAN DE BIENESTAR SOCIAL</t>
  </si>
  <si>
    <t>3,7</t>
  </si>
  <si>
    <t>EGTH03</t>
  </si>
  <si>
    <t>RESULTADOS  DESEMPEÑO LABORAL</t>
  </si>
  <si>
    <t xml:space="preserve"> (No. DE FUNCIONARIOS QUE OBTUVIERON NIEVEL SATISFACTORIO O NO SATISFACTORIO EN LA EVALUACION DEL DESEMPEÑO LABORAL  /  No. DE FUNCIONARIOS EVALUADOS)*100</t>
  </si>
  <si>
    <t>(No. DE ENCUESTAS CON CALIFICACIÓN SATISFACTORIA / No. TOTAL DE  ENCUESTAS APLICADAS)*100</t>
  </si>
  <si>
    <t>(No. TOTAL DE NOVEDADES APLICADAS EN LA NÓMINA / No. DE SOLICITUDES DE NOVEDADES DE NÓMINA PRESENTADAS) *100</t>
  </si>
  <si>
    <t>(No. DE BIENES ASEGURADOS / No. DE BIENES ASEGURAR)*100</t>
  </si>
  <si>
    <t>(No. DE RUTAS PROGRAMADAS Y CUMPLIDAS EFICAZMENTE / No. DE RUTAS PROGRAMADAS)*100</t>
  </si>
  <si>
    <t>(No. DE SERVICIOS TRAMITADOS OPORTUNAMENTE / No. DE SERVICIOS A TRAMITAR) * 100</t>
  </si>
  <si>
    <t>(No. DE COPIAS SACADAS EN EL SEMESTRE ANTERIOR - No. DE COPIAS SACADAS EN EL SEMESTRE ACTUAL)*100</t>
  </si>
  <si>
    <t xml:space="preserve"> (No. DEFUNCIONARIOS QUE APLICAN LOS CONOCIMIENTOS ADQUIRIDOS EN LAS CAPACITACIONES / No. DE FUNCIONARIOS CAPACITADOS Y ENCUESTADOS)*100</t>
  </si>
  <si>
    <t>(No. DE AUDIENCIAS JUDICIALES ATENDIDAS / No. DE AUDIENCIAS JUDICIALES CELEBRADAS)*100</t>
  </si>
  <si>
    <t>(No. DE CONTRATOS MENSUALES ENVIADOS PARA PUBLICAR  EN LA PÁGINA WEB / No. DE CONTRATOS CELEBRADOS MENSUALES)*100</t>
  </si>
  <si>
    <t>(No. DE SOLICITUDES DE PUBLICACIÓN EN MEDIOS ELECTRÓNICOS ATENDIDAS / No. DE SOLICITUDES DE PUBLICACIÓN RECIBIDAS)*100</t>
  </si>
  <si>
    <t>(No. DE INFORMES PRESENTADOS OPORTUNAMENTE / No. DE INFORMES A PRESENTAR A ENTES DE CONTROL)*100</t>
  </si>
  <si>
    <t>&gt;=90% y &lt;=100%</t>
  </si>
  <si>
    <t>PRESENTAR OPORTUNAMENTE EL ANTEPROYECTO Y DESAGREGACIÓN PRESUPUESTAL</t>
  </si>
  <si>
    <t>EDES03</t>
  </si>
  <si>
    <t>(No. DE PRODUCTOS PRESENTADOS / No. DE PRODUCTOS A PRESENTAR)*100</t>
  </si>
  <si>
    <t>FORTALECER LA ADMINISTRACIÓN DE LOS BIENES DE LA ENTIDAD Y LA ÓPTIMA GESTIÓN DE LOS RECURSOS.</t>
  </si>
  <si>
    <t>EVALUACION DEL SISTEMA DE CONTROL INTERNO</t>
  </si>
  <si>
    <t xml:space="preserve"> ESEI02</t>
  </si>
  <si>
    <t xml:space="preserve">(No. DE PREGUNTAS CON CALIFICACION SATISFACTORIA / No. DE PREGUNTAS CONTESTADAS EN LA ENCUESTA)*100 </t>
  </si>
  <si>
    <t>&lt;40%</t>
  </si>
  <si>
    <t>&gt;=40% y  ; &lt;60</t>
  </si>
  <si>
    <t>&gt;=60%  y &lt;85%</t>
  </si>
  <si>
    <t>&gt;=85% y &lt;=100%</t>
  </si>
  <si>
    <t>&gt;=65%  y &lt;90%</t>
  </si>
  <si>
    <t>&gt;=45% y  ; &lt;65</t>
  </si>
  <si>
    <t>&lt;45%</t>
  </si>
  <si>
    <t>(No. DE EVENTOS DE BIENESTAR SOCIAL CON EVALUACIÓN SATISFACTORIA / No. DE EVENTOS DE BIENESTAR SOCIAL EVALUADOS)*100</t>
  </si>
  <si>
    <t>&lt;35%</t>
  </si>
  <si>
    <t>&gt;=35% y  ; &lt;55</t>
  </si>
  <si>
    <t>&gt;=55%  y &lt;80%</t>
  </si>
  <si>
    <t>&gt;=80% y &lt;=100%</t>
  </si>
  <si>
    <t>PORCENTAJE DE RECAUDO CARTERA VENCIDA</t>
  </si>
  <si>
    <t>(VALOR DE LA CARTERA RECAUDADA / VALOR TOTAL DE LA CARTERA GESTIONADA)*100</t>
  </si>
  <si>
    <t>&lt;20%</t>
  </si>
  <si>
    <t>&gt;=20% y  ; &lt;40</t>
  </si>
  <si>
    <t>&gt;=40%  y &lt;65%</t>
  </si>
  <si>
    <t>&gt;=65% y &lt;=100%</t>
  </si>
  <si>
    <t>Diseñar e implementar encuestas de satisfacción por parte de los usuarios de nuestros servicios</t>
  </si>
  <si>
    <t>EAAC02</t>
  </si>
  <si>
    <t>ÍNDICE DE PERCEPCIÓN SOBRE LA INFORMACIÓN Y ORIENTACIÓN BRINDADA AL CIUDADANO</t>
  </si>
  <si>
    <t>ÍNDICE DE PERCEPCIÓN POST TRAMITE DE LOS SERVICIOS PRESTADOS POR LA ENTIDAD</t>
  </si>
  <si>
    <t>(No. de Encuestas Aplicadas a los Ciudadanos con Calificación Satisfactoria / No. Total de Encuestas Aplicadas a los Ciudadanos)*100</t>
  </si>
  <si>
    <t>(No. de Encuestas post tramite aplicadas a los Ciudadanos con Calificación Satisfactoria / No. Total de Encuestas post tramites aplicadas a los Ciudadanos)*100</t>
  </si>
  <si>
    <t>&lt;30%</t>
  </si>
  <si>
    <t>&gt;=30% y &lt;50%</t>
  </si>
  <si>
    <t>&gt;=50% y &lt;75%</t>
  </si>
  <si>
    <t>&gt;=75% y &lt;=100%</t>
  </si>
  <si>
    <t>SENSIBILIZACION Y TOMA DE CONCIENCIA DE SEGURIDAD DE LA INFORMACIÓN</t>
  </si>
  <si>
    <t>EGTS02</t>
  </si>
  <si>
    <t>(No. de funcionarios y/o contratistas que aplican los conocimientos en sus puestos de trabajo /  Total de Funcionario y/o contratista a capacitar)*100</t>
  </si>
  <si>
    <t>&gt;=50% y &lt;60%</t>
  </si>
  <si>
    <t>&gt;=60% y &lt;85%</t>
  </si>
  <si>
    <t xml:space="preserve">Actualizar y sostener la plataforma tecnológica y los sistemas de información conforme a los requerimientos de la entidad.   </t>
  </si>
  <si>
    <t>EGRF07</t>
  </si>
  <si>
    <t>EGRF08</t>
  </si>
  <si>
    <t>EGRF09</t>
  </si>
  <si>
    <t>GESTION RECURSOS FINANCIEROS (PRESUPUESTO)</t>
  </si>
  <si>
    <t>EJECUCION  PRESUPUESTAL DE GASTOS DE FUNCIONAMIENTO -  SERVICIOS DE PERSONAL</t>
  </si>
  <si>
    <t xml:space="preserve">(VALOR TOTAL COMPROMISOS DE SERVICIOS DE PERSONAL / VALOR TOTAL APROPIACIÓN VIGENTE DE SERVICIOS DE PERSONAL)*100 </t>
  </si>
  <si>
    <t>EJECUCION  PRESUPUESTAL DE GASTOS DE FUNCIONAMIENTO - GASTOS GENERALES</t>
  </si>
  <si>
    <t>(VALOR TOTAL COMPROMISOS DE GASTOS GENERALES / VALOR TOTAL APROPIACIÓN VIGENTE DE  GASTOS GENERALES)*100</t>
  </si>
  <si>
    <t>EJECUCION  PRESUPUESTAL DE GASTOS DE FUNCIONAMIENTO - TRANSFERENCIAS CORRIENTES</t>
  </si>
  <si>
    <t xml:space="preserve">(VALOR TOTAL COMPROMISOS DE TRANSFERENCIAS CORRIENTES / VALOR TOTAL APROPIACIÓN VIGENTE DE TRANSFERENCIAS CORRIENTES)*100 </t>
  </si>
  <si>
    <t>ADMINISTRACIÓN DEL SERVICIO Y/O PRODUCTO NO CONFORME</t>
  </si>
  <si>
    <t>Dar respuesta oportuna a la solucitudes, reclamos y sugerencias de nuestros usuarios</t>
  </si>
  <si>
    <t>EMYM04</t>
  </si>
  <si>
    <t xml:space="preserve"> No DE PRODUCTOS NO CONFORMES IDENTIFICADOS  EN EL SEMESTRE ACTUAL - No DE PRODUCTOS NO CONFORMES IDENTIFICADOS EN EL SEMESTRE ANTERIOR  </t>
  </si>
  <si>
    <t>3.3</t>
  </si>
  <si>
    <t>EMYM05</t>
  </si>
  <si>
    <t>MEJORAMIENTO DE LA PERCEPCIÓN DENTRO DEL SECTOR</t>
  </si>
  <si>
    <t>&lt;=5%</t>
  </si>
  <si>
    <t xml:space="preserve">&gt;15%  </t>
  </si>
  <si>
    <t>&gt;5% y &lt;10%</t>
  </si>
  <si>
    <t>&gt;=10% y &lt;15%</t>
  </si>
  <si>
    <t>NIVEL DE CALIFICACION FURAG VIGENCIA ACTUAL  -  NIVEL DE CALIFICACION FURAG VIGENCIA ANTERIOR</t>
  </si>
  <si>
    <t>SISTEMA INTEGRADO DE GESTION</t>
  </si>
  <si>
    <t>ADMINISTRACIÓN DEL SISTEMA  INTEGRADO DE GESTION</t>
  </si>
  <si>
    <t>FECHA DE ACTUALIZACIÓN: 24 DE JUNIO DE 2010</t>
  </si>
  <si>
    <t>Realizando el caluculo del primero y segundo trimestre se logro un cumplimiento acumulado de 20,272%, mediante la ejecucion de 296 acciones, de las cuales estaban vencidas 276, logrando asi un cumplimiento promedio del 82% alcanzando un rango de calificacion ACEPTABLE.</t>
  </si>
  <si>
    <t>Durante el II semestre del 2018, el plan de manejo de Riesgo Institucional logro un cumplimiento del 54% alcanzando un rango de calificacion MINIMO, este indicador se calculo con el cumplimiento acumulado promedio de las acciones preventivas del II trimestre del 2019 y con 40 acciones vencidas; informacion que se puede verificar mediante la matriz del Plan de Manejo de Riesgo Institucional.
Cabe anotar que la calificacion es minima, porque no se reporto PMR en el I trimestre del 2019, la cual se explica mediante memorando No. 20191200054383 de  junio 14 del 2019, dirigida a la Oficina de Control Interno.</t>
  </si>
  <si>
    <t>Realizando el comparativo del producto no conformeentre el primer trimestre del 2019, donde se  identificaron un total de 75 y  el segundo trimestre donde se  identificaron un total de 13 productos no conforme, se puede evidenciar una disminucion del 62%, logrando el 100% de la meta, donde se establecia disminuir el 20%, esta informacion se puede verificar en las matrices de administracion del producto no conforme.</t>
  </si>
  <si>
    <t>Realizando el comparativo entre el cumplimiento de la implementacion del MIPG mediante los resultados Furag 2017: 72% y Furag 2018: 71%, se puede evidenciar que solo logro el aumento del 1%, alcanzando un nivel de cumplimiento Insatisfactorio.</t>
  </si>
  <si>
    <t>Se elaboró y consolidó el Informe de Gestión 2018 del FPS  el cual se encuentra publicado en la página web de la entidad      en el link: http://www.fps.gov.co/inicio/InfoGestion.html; así mismo se realizaron las publicaciones de invitaciones y socialización de la audiencia publica de la gestión 2018, de conformidad con el cronograma diseñado para tal fin. EVIDENCIA: TRD.1120   87  .02  RENDICION DE CUENTAS</t>
  </si>
  <si>
    <t xml:space="preserve">1) Se formuló el  Anteproyecto de presupuesto para la vigencia 2020 el cuál fue remitido al Ministerio de Hacienda mediante correo el 29/03/2019, evidencias que se pueden verificar en la TRD: 120   77  .02  PROGRAMACION PRESUPUESTAL
2)   Se elaboró la Resolución distribución del plan anual de caja recursos propios con fecha 04 de enero de 2019, la cual se encuentra en la TRD 120   78  .01  MODIFICACIONES AL PAC-RECURSOS PROPIOS
3) Se elaboró al Resolución 420 de marzo 11 de 2019, por medio de la cual se desagregan las cuentas de gastos del presupuesto de invesión del FPS para la vigencia 2019.
</t>
  </si>
  <si>
    <t>N/A</t>
  </si>
  <si>
    <t>No aplica para el periodo a evaluar</t>
  </si>
  <si>
    <t>El proceso de Gestión Documental, se encuentra elaborando el cronograma de SEGUIMIENTO A LA ADMINISTRACIÓN DE LOS ARCHIVOS DE GESTIÓN DEL FPS – FCN, de acuerdo al plan de transferencia documental de la entidad.  Evidencia consignada en el equipo de cómputo del profesional de Gestión Documental.</t>
  </si>
  <si>
    <t>DURANTE EL PRIMER SEMESTRE DEL AÑO 2019 SE RECIBIERON 25 DECLARACIONES DE GIRO Y COMPENSACION LAS CUALES FUERON TRAMITADAS EN SU TOTALIDAD. SE PUEDE EVIDENCIAR EN LA AZ DECLARACIONES DE GIRO TRD 320 2102 ADRES COMPENSACION ENERO - JUNIO.</t>
  </si>
  <si>
    <t>DURANTE EL PRIMER SEMESTRE DE 2019 FUERON RADICADAS 981 NOVEDADES DE NOMINA DE FERROCARRILES LAS CUALES FUERON TRAMITADAS EN SU TOTALIDAD. SE PUEDE EVIDENCIAR EN BASE DE DATOS ENCONTRADA EN EL COMPUTADOR DEL FUNCIONARIO ENCARGADO DE LA SOLICITUDES DE NOVEDADES DE NOMINA</t>
  </si>
  <si>
    <t>Durante el primer semestre del 2019 se aplicaron 997 encuestas de satisfaccion a los ciudadano de las cuales 943  fueron satisfactorias. Esto se evidencia en la base de datos denominadas encuesta satisfaccion 2018 en el computo del profesional encargado del proceso. Evidencia consigna en carpeta 220 - 5309  ENCUESTAS  DE SATISFACCION AL CIUDADANO  SEMESTRAL 2018.</t>
  </si>
  <si>
    <t>Durante el I semestre del 2019 se aplicaron 126 encuestas de satisfacción al ciudadano de las cuales  fueron satisfactorias 114.Esto se evidencia en la carpeta 220-5309  Informe postramite de 2019</t>
  </si>
  <si>
    <t>Mediante memorando GAD 20192300020953 de fecha 28 de febrero de 2019, se elaboración del Listado de Bienes  muebles  Susceptibles de ser comercializados  para solicitud de visto bueno del Director General FPS.
Mediante memorando GAD 20192300020963 de febrero 28 de 2019  se remitio a la oficina asesora juridica precio minimo de venta visto bueno de Dirección General estudios previos con planos y avalúos copias de escritiras , certificados de tradicion y libertad e información catastral para la venta de 7 inmuebles.  ver carpeta memorandos internos 2019.</t>
  </si>
  <si>
    <t xml:space="preserve">El Fondo adquirió las siguientes pólizas con la firma La Previsora
1 Póliza de automóviles colectiva No. 1010844 de 14 agosto de 2018 a agosto 11 de 2019
Con la firma Solidaria  de Colombia
1. Póliza de seguro de responsabilidad civil  servidores publico 2. Póliza de Seguros Responsabilidad civil extracontractual 
3. Póliza de Transporte de Valores 
4. Póliza de manejo  para entidades oficiales 
5. Póliza  Todo riesgo, Daño Material 
6.  Póliza  Todo de Infildad y riesgos Financieros 
Hasta septiembre 19 de 2019 , ver carpeta de polizas. VER CARPETAS 230,70,01 POLIZAS
</t>
  </si>
  <si>
    <t xml:space="preserve">En el primer semestre de 2019, Gestión Servicios Administrativos Tramito el 100% de los servicios públicos a nivel nacional correspondientes a acueducto , energía, gas, teléfono e internet  las facturas se puede evidenciar en la AZ Servicios públicos y Web de la Entidad.
</t>
  </si>
  <si>
    <t>En el primer  semestre  2019 Se tomaron 109,789 fotocopias de todos los procesos- Informes correspondientes al control de fotocopiados del FPS tal como se puede evidenciar mediante Formato de solicitud de fotocopias APGSAGADFO11 ver carpeta TRD230,52,03 PLAN DE ACCION</t>
  </si>
  <si>
    <t xml:space="preserve">Durante el 1 semestre/2019, se midió el impacto de las capacitaciones realizadas desarrolladas durante el 2do semestre/2018: el 100% es decir, nueve (9) encuestas aplicadas, indicaron que tanto por los funcionarios que asistieron a las capacitaciones como por los jefes o coordinadores de los mismos, que se están aplicando los conocimientos o habilidades aprendidos durante las capacitaciones en sus puestos de trabajo.
2107101 - PLAN INSTITUCIONAL DE CAPACITACION 2019.
</t>
  </si>
  <si>
    <t xml:space="preserve">El nivel de satisfacción de los funcionarios frente al Plan de Bienestar Social ejecutado durante el 1er semestre/2018, fue del 100%; por cuanto, los tres (3) eventos desarrollados y evaluados obtuvieron evaluación con nivel de satisfacción superior al 90%.
TRD 2107101-  PLAN DE BIENESTAR SOCIAL 2019
</t>
  </si>
  <si>
    <t>Para el periodo correspondiente del 1/02/2018 al 31/01/2019 se adelantó la Evaluación de Desempeño Laboral a un total de cuarenta y siete (47) funcionarios, de los cuales 44 alcanzaron nivel sobresaliente, 3 satisfactorio y ninguno con nivel no satisfactorio. TRD - 210-5203 EVALUACIÓN DE DESEMPEÑO 2019</t>
  </si>
  <si>
    <t>La ejecución del PAC de Gastos de Personal alcanzó el 91%  arrojando un resultado por debajo del 95% exigido por el Ministerio de Hacienda - gestión pac, debido a que para el mes de Enero,  Mayo  y Junio de 2019, la oficina de Talento Humano solicitó más recursos de lo que realmente requeria, lo que ocasionó no aprobación de recursos para el mes de Julio de 2019 en la suma de $16 millones en cada una de las unidades.
En consecuencia de lo anterior se le informa a Talento Humano para que realice el plan de mejoramiento que determina  el procedimientosADMINISTRACION PAC (CONTROL DE PAGOS )APGRFSFIPT10 actividades 8 y 9</t>
  </si>
  <si>
    <t>Se evidencia que en el semestre los gastos gernerales tuvieron una  muy buena  Ejecución del PAC asignado, la cual estuvo en el 95% donde el mínimo permitido es del 90%
EL INPANUT DENTRO DE LOS PARÁMETROS PERMITIDOS POR MINISTERIO DE HACIENDA Y TN - GRUPO PAC</t>
  </si>
  <si>
    <t>La ejecución del PAC solicitado para Transferencias estuvo en el  99% y el  Mínimo de Ejecución permitido es del 95%;  es decir que, el resultado durante el semestre muestra una muy buena  ejecución del PAC. 
EL INPANUT DENTRO DE LOS PARÁMETROS PERMITIDOS POR MINISTERIO DE HACIENDA Y TN - GRUPO PAC</t>
  </si>
  <si>
    <t>El GIT de Contabilidad presento en el semestre a reportar dos informes de estados finanaieros a la Contaduria General de la Nacion - CGN2005-SALDOS Y MOVIMIENTOS a 31 de Diciembre de 2018 el dia 28 de Febrero de 2019 y correspondiente al primer trimestre del 2019 - CGN2005-SALDOS Y MOVIMIENTOS- presentado el dia  30 de abril de 2019. evidencia que reposa en carpeta con TRD 420-52-03 y en la TRD 420-53-01</t>
  </si>
  <si>
    <t>Durante el 1er s-2019, se realizaron los estudios previos de toquen de firmas digitales y antivirus por medio los contratos No. 010 y  011-2019. 
Se enviaron 2 correos para la  jornadas de sensibilización los dias 17 de mayo 2019 y 29 de abril 2019 y se ejecutó el 70% porciento del las actividades del plan de seguridad. 
Para el 2do semestre se diseñara y aplicará una metodologia que mida el impacto de la sensibilizción y toma de conciencia de los funcionarios y contratistas, para reportar al indicador.</t>
  </si>
  <si>
    <t>Durante el 1er s-2019, se recibieron 111 solicitudes de publicaciones de documentos, en la intranet y pág Web, incluido las que se requirieron hacer y se documetaron en plan de contingencia para actualizar las mismas (Ene feb mar abril y mayo 2019).                                                              Evidencia: TRD:120 65 03</t>
  </si>
  <si>
    <t xml:space="preserve">durante el primer semestre del 2019 el proceso seguimiento yEvaluación Independiente realizó la evaluación del sistema de control interno de acuerdo a lo establecdo en el formato EVALUACIÓN DE LOSAUDIOTRES INTERNOS POR PARTE DE LOS AUDITADOS CODIGO PESEIGCIFO07, en total se realizarón 18 encuentas a cada uno de los auditados por los procesos a lo cuales se le realizarón las audiotrias en el primer semestre. </t>
  </si>
  <si>
    <t>Durante al primer semestre del 2019 se realizarón 1489 encuentas encuestas de satisfaccion a los ciudadano de las cuales  fueron satisfactorias 1225 tal y como se evidencia en la carpeta - 5309  ENCUESTAS  DE SATISFACCION AL CIUDADANO  SEMESTRAL 2019.</t>
  </si>
  <si>
    <t xml:space="preserve">A la fecha de seguimiento se evidencia que el proceso de gestión documental no ha realizado SEGUIMIENTO A LA ADMINISTRACIÓN DE LOS ARCHIVOS DE GESTIÓN DEL FPS - FCN, a cada uno de los porceso se reomienda realizar el crnograma con el fin de cumplir con esta actividad. </t>
  </si>
  <si>
    <t>De acuerdo a correo electrónico enviado por el líder de proceso a juridica@fps.gov.co el 11 de julio de 2019, el grupo de cobro persuasivo no reporta a la fecha no tiene valor de la cartera recaudada ni valor de cartera gestionada, teniendo en cuenta que la Subdirección Financiera no ha remitido en debida forma expedientes con liquidación certificada de deuda toda vez que la ultima remisión se devolvió mediante memorando 20194050061323, por inconsistencias a la hora de conformar los expedientes. Información constatable con el correo electrónico enviado a juridica@fps.gov.co el 11 de julio de 2019 . Del mismo modo, según información reportada por el lider del proceso, el grupo de Cobro Coactivo en el transcurso del primer semestre del año gestionó la cartera equivalente a $29.150.273.016,40 de 270 deudores, y se ha logrado recaudar hasta el momento un total de $1.891.292.615,30 fruto de las gestiones realizadas. Evidencia plataforme SIIF y TRD 130.26.07.</t>
  </si>
  <si>
    <t>En el semestre fueron programadas 119 audiencias así: 13 en el mes de enero, 19 en el mes de febrero, 14 en el mes de marzo, 23 en el mes de abril, 29 en el mes de mayo y 21 en el mes de junio. De las cuales  se celebraron 95  debido a reprogramaciones por parte del despacho judicial y a solicitud de la Entidad. Se asistió a 104 teniendo en cuenta que algunas  fueron reprogramadas durante el transcurso de la audiencia.  La evidencia  se encuentra en la base reportada por la Coordinación G.I.T Defensa Judicial que reposa en el computador del líder del área, y en  archivo ecxel contenido en CD-R80  en AZ  TRD 130.52.03  denominada Planes Reporte que reposa en la Oficina Asesora  Jurídica folio 4.</t>
  </si>
  <si>
    <t>En el semestre se suscribieron 298 contratos de prestación de servicios que son reportados en base de datos a cargo de la  Oficina Asesora Jurídica quien delegó dicha responsabilidad en el contratista Félix Solano . La información se encuentra contenida en la base de datos que maneja dicho contratista,  en correos electrónicos enviados el 21 de junio de 2019 a fernandaf@fondo donde se solicita la publicación de los contratos, y en mensaje del 05 de julio de 2019 en donde se eleva la solicitud también a la ingeniera Sol mediante el correo solc@fondo, y en  archivo ecxel contenido en CD-R80  en AZ  TRD 130.52.03 que reposa en la Oficina Asesora  Jurídica folio 5.</t>
  </si>
  <si>
    <t>En el semestre se abrieron 298 procesos de prestación de servicios  y 17 procesos de selección  que son registrados en la plataforma Secop por la Oficina Asesora Jurídica, quien delegó dicha responsabilidad en el contratista Félix Solano . La información se puede constatar en la plataforma Colombia Compra Eficiente, y  la base de datos en  archivo ecxel contenido en CD-R80  en AZ  TRD 130.52.03 que reposa en la Oficina Asesora  Jurídica folio 6.</t>
  </si>
  <si>
    <t xml:space="preserve">a la fecha de seguimiento se evidencia que el proceso de gestión de cobro persuasivo,  no reporta a la fecha no tiene valor de la cartera recaudada ni valor de cartera gestionada, teniendo en cuenta que la Subdirección Financiera no ha remitido en debida forma expedientes con liquidación certificada de deuda toda vez que la ultima remisión se devolvió mediante memorando 20194050061323, por inconsistencias a la hora de conformar los expedientes. Información constatable con el correo electrónico enviado a juridica@fps.gov.co el 11 de julio de 2019 . Del mismo modo, según información reportada por el lider del proceso, el grupo de Cobro Coactivo en el transcurso del primer semestre del año gestionó la cartera equivalente a $29.150.273.016,40 de 270 deudores, y se ha logrado recaudar hasta el momento un total de $1.891.292.615,30 </t>
  </si>
  <si>
    <t xml:space="preserve">En el semestre fueron programadas 119 audiencias así: 13 en el mes de enero, 19 en el mes de febrero, 14 en el mes de marzo, 23 en el mes de abril, 29 en el mes de mayo y 21 en el mes de junio. De las cuales  se celebraron 95  debido a reprogramaciones por parte del despacho judicial y a solicitud de la Entidad. Se asistió a 104 teniendo en cuenta que algunas  fueron reprogramadas durante el transcurso de la audiencia. </t>
  </si>
  <si>
    <t>En el semestre se suscribieron 298 contratos de prestación de servicios que son reportados en base de datos a cargo de la  Oficina Asesora Jurídica quien delegó dicha responsabilidad en el contratista Félix Solano . La información se encuentra contenida en la base de datos que maneja dicho contratista,</t>
  </si>
  <si>
    <t>MARIA FRAGOZO</t>
  </si>
  <si>
    <t xml:space="preserve">A la fecha de segumiento se evidencia que durante el primer semestre del 2019el proceso servicios de salud, se recibiò 25 declaraciones de Giro y Compensaciòn tramitadas en su totalidad. </t>
  </si>
  <si>
    <t xml:space="preserve">a la fecha de seguimiento se evidencia que el proceso de prestaciones economicas durante el primer semestre del 2019 fueron radicadas 891 novedades de nomida tramitadas por el proceso en su totalidad. </t>
  </si>
  <si>
    <t>a la fecha de seguimiento se evidencia que durante  el primer semestre del 2019 el nivel de satisfacción de los funcionarios frente al Plan de Bienestar Social ejecutado durante el 1er semestre/2018, fue del 100%; por cuanto, los tres (3) eventos desarrollados y evaluados obtuvieron evaluación con nivel de satisfacción superior al 90%.</t>
  </si>
  <si>
    <t>a la fecha de seguimiento se evidencia que durante  el primer semestre del 2019, para el periodo correspondiente del 1/02/2018 al 31/01/2019 se adelantó la Evaluación de Desempeño Laboral a un total de cuarenta y siete (47) funcionarios, de los cuales 44 alcanzaron nivel sobresaliente, 3 satisfactorio y ninguno con nivel no satisfactorio.</t>
  </si>
  <si>
    <t>Durante el 1 semestre/2019, se midió el impacto de las capacitaciones realizadas desarrolladas durante el 2do semestre/2018: el 100% es decir, nueve (9) encuestas aplicadas, indicaron que tanto por los funcionarios que asistieron a las capacitaciones como por los jefes o coordinadores de los mismos, que se están aplicando los conocimientos o habilidades aprendidos durante las capacitaciones en sus puestos de trabajo.</t>
  </si>
  <si>
    <t xml:space="preserve">A la fecha de seguimiento se evidencia los informes  de estados finanaieros a la Contaduria General de la Nacion - CGN2005-SALDOS Y MOVIMIENTOS a 31 de Diciembre de 2018 el dia 28 de Febrero de 2019 y correspondiente al primer trimestre del 2019 - CGN2005-SALDOS Y MOVIMIENTOS- presentado el dia  30 de abril de 2019. </t>
  </si>
  <si>
    <t>0</t>
  </si>
  <si>
    <t>2</t>
  </si>
  <si>
    <t xml:space="preserve">Mediante memorando GAD 20192300020953 de fecha 28 de febrero de 2019, se elaboración del Listado de Bienes  muebles  Susceptibles de ser comercializados  para solicitud de visto bueno del Director General FPS.
Mediante memorando GAD 20192300020963 de febrero 28 de 2019  se remitio a la oficina asesora juridica precio minimo de venta visto bueno de Dirección General estudios previos con planos y avalúos copias de escritiras , certificados de tradicion y libertad e información catastral para la venta de 7 inmuebles, sin embargo a la fecha no se realizarón lso tramites para la comercialización de los bienes inmuelbes </t>
  </si>
  <si>
    <t xml:space="preserve">a la fecha de seguimiento se evidencia que El Fondo adquirió las siguientes pólizas con la firma La Previsora
1 Póliza de automóviles colectiva No. 1010844 de 14 agosto de 2018 a agosto 11 de 2019
Con la firma Solidaria  de Colombia
1. Póliza de seguro de responsabilidad civil  servidores publico 2. Póliza de Seguros Responsabilidad civil extracontractual 
3. Póliza de Transporte de Valores 
4. Póliza de manejo  para entidades oficiales 
5. Póliza  Todo riesgo, Daño Material 
6.  Póliza  Todo de Infildad y riesgos Financieros 
Hasta septiembre 19 de 2019 </t>
  </si>
  <si>
    <t>Durante el primer semestre de 2019  se proceso el servicio de transporte a los funcionarios del FPS como son al Director General, Secretario General y subdirectores.</t>
  </si>
  <si>
    <t>a la fecha de seguimiento se evidencia En el primer semestre de 2019, Gestión Servicios Administrativos Tramito el 100% de los servicios públicos a nivel nacional correspondientes a acueducto , energía, gas, teléfono e internet</t>
  </si>
  <si>
    <t xml:space="preserve">a la fecha de seguimiento se evidencia  en el sisitema SAFIX que e n el primer  semestre  2019 Se tomaron 109,789 fotocopias de todos los procesos- Informes correspondientes al control de fotocopiados del FPS tal como se puede evidenciar mediante Formato de solicitud de fotocopias APGSAGADFO11 </t>
  </si>
  <si>
    <t xml:space="preserve">la audiencia publica de rendión de cuentas sera realizad el proximo 31 de julio del 2019. </t>
  </si>
  <si>
    <t>a la fecha de seguimiento se evidencia en el link- http://www.fps.gov.co/inicio/InfoGestion.html;  la publicación del informe de gestión vigenca 2018 asi mismo se evidencia as publicaciones de invitaciones y socialización de la audiencia publica de la gestión 2018, de conformidad con el cronograma diseñado para tal fin.</t>
  </si>
  <si>
    <t>a la fecha de seguimiento se evidencia el  Anteproyecto de presupuesto para la vigencia 2020 el cuál fue remitido al Ministerio de Hacienda mediante correo el 29/03/2019, evidencias que se pueden verificar en la TRD: 120   77  .02  PROGRAMACION PRESUPUESTAL
2)   Se elaboró la Resolución distribución del plan anual de caja recursos propios con fecha 04 de enero de 2019, la cual se encuentra en la TRD 120   78  .01  MODIFICACIONES AL PAC-RECURSOS PROPIOS
3) Se elaboró al Resolución 420 de marzo 11 de 2019, por medio de la cual se desagregan las cuentas de gastos del presupuesto de invesión del FPS para la vigencia 2019.</t>
  </si>
  <si>
    <t>a la fecha de seguimiento se evidencia que el porcentaje de cumplimiento del plan de mejoramiento corresponde porcentaje acumunlado  a  20,272% durante el primer semestre del 2019, para un porrcentaje de 82% . alcanzando un rango de calificacion ACEPTABLE.</t>
  </si>
  <si>
    <t>a la fecha de seguimiento se evidenca que durante el primer semestre del 2019  se  identificaron un total de 75 y  el segundo trimestre donde se  identificaron un total de 13 productos no conforme, se puede evidenciar una disminucion del 62%, logrando el 100% de la meta, donde se establecia disminuir el 20%</t>
  </si>
  <si>
    <t>JOHANNA TORRES</t>
  </si>
  <si>
    <t>Durante el primer  semestre de 2019 se presentaron los siguientes informes:
1. .  Informe al avance del PLAN ESTRATEGICO SECTORIAL segundo semestre del 2018. Presentado al Ministerio de la Salud y Proteccion Social enviado por correo electronico el   11  de Enero  del  2019. 
2.  Informe al SIRECI  cargado en la pagina de la contraloria General de la Republica el 31/01/2019 con el concecutivo 45662018. 
3-  informe de evaluación del sistema de control interno  de la vigencia 2018 cargado en el sisitema CHIP 27-02-2019. 
4- informe del  Resultado de la Agencia Nacional de Defensa Juridica del Estado enviado por medio de oficio GCI 20191100034361 - fecha: 27-02-2019
5- informe  pormenorizado del estado del Control Interno del Fondo de Pasivo Social de FCN.  LEY 1474, TRD 110,53,01, fecha: 12-03-2019
6.reporte en linea de los derechos de Autor vigencia 2018, enviada el 15 marzo del 2019 
7. diligenciamiento deformulario FURAG DAFP, correspondiente a la vigencia 2018- cargado el 08-03-2019 TRD 110-5301-informe a Entidades del 2019.</t>
  </si>
  <si>
    <t>Se verifica las evidencias de las encuestas realizadas en el formato EVALUACIÓN DE LOS AUDIOTRES INTERNOS POR PARTE DE LOS AUDITADOS CODIGO PESEIGCIFO07, archivadas en la TRD 1105309 INFORMES DE GESTION - AUDITORIAS 2019</t>
  </si>
  <si>
    <t>Se verifica las evidencias de los informes presentados a los entes de control por parte del proceso Seguimiento y Evaluacion Independiente, archivadas en la TRD 110-5301-informe a Entidades del 2019.</t>
  </si>
  <si>
    <t xml:space="preserve">a la fecha de seguimiento se evidenciaque el proceso de servicios administrativos no ha actualzado el procedimiento GSA02 (PRESTACIÓN Y CONTROL SERVICIO DE TRANSPORTE), con el fin de Establecer con claridad el que hacer del proceso y medir de manera adecuada la gestion del mismo.Si embargo se prestarón los servicos de transpórte a los directivos de la entidad. </t>
  </si>
  <si>
    <t>Durante el I semestre del año 2019 se reportaron 31 Indicadores Estrategicos, los cuales 26 indicadores obtuvieron una calificacion SATISFACTORIA, donde se obtuvo un cumplimiento del 93% frente a la meta, alcanzando un rango de calificación ACEPTABLE, evidencia que se puede cotejar en la matriz de indicadores estrategicos I semestre 2019 publicado en la intranet.</t>
  </si>
  <si>
    <t>Durante el I semestre del 2019 se reportaron 31 Indicadores Estrategicos, los cuales 26 indicadores obtuvieron una calificacion SATISFACTORIA, donde se obtuvo un cumplimiento del 93% frente a la meta, alcanzando un rango de calificación ACEPTABLE, evidencia que se puede cotejar en la matriz de indicadores estrategicos I semestre 2019 publicado en la intranet.</t>
  </si>
  <si>
    <t xml:space="preserve">MARIA FRAGOZO </t>
  </si>
</sst>
</file>

<file path=xl/styles.xml><?xml version="1.0" encoding="utf-8"?>
<styleSheet xmlns="http://schemas.openxmlformats.org/spreadsheetml/2006/main">
  <numFmts count="60">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quot;$&quot;* #,##0.00_-;\-&quot;$&quot;* #,##0.00_-;_-&quot;$&quot;* &quot;-&quot;??_-;_-@_-"/>
    <numFmt numFmtId="186" formatCode="&quot;$&quot;\ #,##0;&quot;$&quot;\ \-#,##0"/>
    <numFmt numFmtId="187" formatCode="&quot;$&quot;\ #,##0;[Red]&quot;$&quot;\ \-#,##0"/>
    <numFmt numFmtId="188" formatCode="&quot;$&quot;\ #,##0.00;&quot;$&quot;\ \-#,##0.00"/>
    <numFmt numFmtId="189" formatCode="&quot;$&quot;\ #,##0.00;[Red]&quot;$&quot;\ \-#,##0.00"/>
    <numFmt numFmtId="190" formatCode="_ &quot;$&quot;\ * #,##0_ ;_ &quot;$&quot;\ * \-#,##0_ ;_ &quot;$&quot;\ * &quot;-&quot;_ ;_ @_ "/>
    <numFmt numFmtId="191" formatCode="_ * #,##0_ ;_ * \-#,##0_ ;_ * &quot;-&quot;_ ;_ @_ "/>
    <numFmt numFmtId="192" formatCode="_ &quot;$&quot;\ * #,##0.00_ ;_ &quot;$&quot;\ * \-#,##0.00_ ;_ &quot;$&quot;\ * &quot;-&quot;??_ ;_ @_ "/>
    <numFmt numFmtId="193" formatCode="_ * #,##0.00_ ;_ * \-#,##0.00_ ;_ * &quot;-&quot;??_ ;_ @_ "/>
    <numFmt numFmtId="194" formatCode="&quot;Sí&quot;;&quot;Sí&quot;;&quot;No&quot;"/>
    <numFmt numFmtId="195" formatCode="&quot;Verdadero&quot;;&quot;Verdadero&quot;;&quot;Falso&quot;"/>
    <numFmt numFmtId="196" formatCode="&quot;Activado&quot;;&quot;Activado&quot;;&quot;Desactivado&quot;"/>
    <numFmt numFmtId="197" formatCode="[$€-2]\ #,##0.00_);[Red]\([$€-2]\ #,##0.00\)"/>
    <numFmt numFmtId="198" formatCode="[$-240A]hh:mm:ss\ AM/PM"/>
    <numFmt numFmtId="199" formatCode="[$-1240A]&quot;$&quot;\ #,##0.00;\(&quot;$&quot;\ #,##0.00\)"/>
    <numFmt numFmtId="200" formatCode="0.0%"/>
    <numFmt numFmtId="201" formatCode="0.0"/>
    <numFmt numFmtId="202" formatCode="[$-240A]dddd\,\ dd&quot; de &quot;mmmm&quot; de &quot;yyyy"/>
    <numFmt numFmtId="203" formatCode="0.000%"/>
    <numFmt numFmtId="204" formatCode="0.0000%"/>
    <numFmt numFmtId="205" formatCode="0.00000%"/>
    <numFmt numFmtId="206" formatCode="0.000000%"/>
    <numFmt numFmtId="207" formatCode="0.0000000%"/>
    <numFmt numFmtId="208" formatCode="0.00000000%"/>
    <numFmt numFmtId="209" formatCode="_-* #,##0.000\ _€_-;\-* #,##0.000\ _€_-;_-* &quot;-&quot;??\ _€_-;_-@_-"/>
    <numFmt numFmtId="210" formatCode="_-* #,##0.0000\ _€_-;\-* #,##0.0000\ _€_-;_-* &quot;-&quot;??\ _€_-;_-@_-"/>
    <numFmt numFmtId="211" formatCode="_-* #,##0.00000\ _€_-;\-* #,##0.00000\ _€_-;_-* &quot;-&quot;??\ _€_-;_-@_-"/>
    <numFmt numFmtId="212" formatCode="_-* #,##0.000000\ _€_-;\-* #,##0.000000\ _€_-;_-* &quot;-&quot;??\ _€_-;_-@_-"/>
    <numFmt numFmtId="213" formatCode="_-* #,##0.0\ _€_-;\-* #,##0.0\ _€_-;_-* &quot;-&quot;??\ _€_-;_-@_-"/>
    <numFmt numFmtId="214" formatCode="_-* #,##0\ _€_-;\-* #,##0\ _€_-;_-* &quot;-&quot;??\ _€_-;_-@_-"/>
    <numFmt numFmtId="215" formatCode="#,##0.00\ &quot;€&quot;"/>
  </numFmts>
  <fonts count="54">
    <font>
      <sz val="11"/>
      <color theme="1"/>
      <name val="Calibri"/>
      <family val="2"/>
    </font>
    <font>
      <sz val="11"/>
      <color indexed="8"/>
      <name val="Calibri"/>
      <family val="2"/>
    </font>
    <font>
      <sz val="10"/>
      <name val="Arial"/>
      <family val="2"/>
    </font>
    <font>
      <b/>
      <sz val="12"/>
      <name val="Arial Narrow"/>
      <family val="2"/>
    </font>
    <font>
      <sz val="11"/>
      <name val="Arial Narrow"/>
      <family val="2"/>
    </font>
    <font>
      <sz val="8"/>
      <name val="Calibri"/>
      <family val="2"/>
    </font>
    <font>
      <u val="single"/>
      <sz val="7.7"/>
      <color indexed="12"/>
      <name val="Calibri"/>
      <family val="2"/>
    </font>
    <font>
      <u val="single"/>
      <sz val="7.7"/>
      <color indexed="20"/>
      <name val="Calibri"/>
      <family val="2"/>
    </font>
    <font>
      <sz val="26"/>
      <color indexed="8"/>
      <name val="Calibri"/>
      <family val="2"/>
    </font>
    <font>
      <b/>
      <sz val="11"/>
      <name val="Arial Narrow"/>
      <family val="2"/>
    </font>
    <font>
      <b/>
      <sz val="11"/>
      <name val="Bookman Old Style"/>
      <family val="1"/>
    </font>
    <font>
      <sz val="11"/>
      <name val="Bookman Old Style"/>
      <family val="1"/>
    </font>
    <font>
      <sz val="9"/>
      <name val="Bookman Old Style"/>
      <family val="1"/>
    </font>
    <font>
      <sz val="12"/>
      <name val="Arial Narrow"/>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name val="Calibri"/>
      <family val="2"/>
    </font>
    <font>
      <sz val="9"/>
      <name val="Calibri"/>
      <family val="2"/>
    </font>
    <font>
      <sz val="11"/>
      <color indexed="8"/>
      <name val="Arial Narrow"/>
      <family val="2"/>
    </font>
    <font>
      <b/>
      <sz val="11"/>
      <color indexed="10"/>
      <name val="Arial Narrow"/>
      <family val="2"/>
    </font>
    <font>
      <sz val="11"/>
      <color indexed="10"/>
      <name val="Arial Narrow"/>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1"/>
      <color theme="1"/>
      <name val="Arial Narrow"/>
      <family val="2"/>
    </font>
    <font>
      <b/>
      <sz val="11"/>
      <color rgb="FFFF0000"/>
      <name val="Arial Narrow"/>
      <family val="2"/>
    </font>
    <font>
      <sz val="11"/>
      <color rgb="FFFF0000"/>
      <name val="Arial Narrow"/>
      <family val="2"/>
    </font>
  </fonts>
  <fills count="5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55"/>
        <bgColor indexed="64"/>
      </patternFill>
    </fill>
    <fill>
      <patternFill patternType="solid">
        <fgColor indexed="10"/>
        <bgColor indexed="64"/>
      </patternFill>
    </fill>
    <fill>
      <patternFill patternType="solid">
        <fgColor indexed="29"/>
        <bgColor indexed="64"/>
      </patternFill>
    </fill>
    <fill>
      <patternFill patternType="solid">
        <fgColor indexed="13"/>
        <bgColor indexed="64"/>
      </patternFill>
    </fill>
    <fill>
      <patternFill patternType="solid">
        <fgColor theme="6" tint="0.5999900102615356"/>
        <bgColor indexed="64"/>
      </patternFill>
    </fill>
    <fill>
      <patternFill patternType="solid">
        <fgColor theme="6" tint="0.7999799847602844"/>
        <bgColor indexed="64"/>
      </patternFill>
    </fill>
    <fill>
      <patternFill patternType="solid">
        <fgColor theme="0" tint="-0.1499900072813034"/>
        <bgColor indexed="64"/>
      </patternFill>
    </fill>
    <fill>
      <patternFill patternType="solid">
        <fgColor rgb="FFEBBB87"/>
        <bgColor indexed="64"/>
      </patternFill>
    </fill>
    <fill>
      <patternFill patternType="solid">
        <fgColor rgb="FF80F2CF"/>
        <bgColor indexed="64"/>
      </patternFill>
    </fill>
    <fill>
      <patternFill patternType="solid">
        <fgColor rgb="FFFFFF99"/>
        <bgColor indexed="64"/>
      </patternFill>
    </fill>
    <fill>
      <patternFill patternType="solid">
        <fgColor rgb="FFCCFFFF"/>
        <bgColor indexed="64"/>
      </patternFill>
    </fill>
    <fill>
      <patternFill patternType="solid">
        <fgColor theme="0" tint="-0.24997000396251678"/>
        <bgColor indexed="64"/>
      </patternFill>
    </fill>
    <fill>
      <patternFill patternType="solid">
        <fgColor indexed="43"/>
        <bgColor indexed="64"/>
      </patternFill>
    </fill>
    <fill>
      <patternFill patternType="solid">
        <fgColor rgb="FFCCFFCC"/>
        <bgColor indexed="64"/>
      </patternFill>
    </fill>
    <fill>
      <patternFill patternType="solid">
        <fgColor indexed="8"/>
        <bgColor indexed="64"/>
      </patternFill>
    </fill>
    <fill>
      <patternFill patternType="solid">
        <fgColor theme="0"/>
        <bgColor indexed="64"/>
      </patternFill>
    </fill>
    <fill>
      <patternFill patternType="solid">
        <fgColor indexed="9"/>
        <bgColor indexed="64"/>
      </patternFill>
    </fill>
    <fill>
      <patternFill patternType="solid">
        <fgColor indexed="51"/>
        <bgColor indexed="64"/>
      </patternFill>
    </fill>
    <fill>
      <patternFill patternType="solid">
        <fgColor indexed="44"/>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style="medium"/>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1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6" fillId="19" borderId="0" applyNumberFormat="0" applyBorder="0" applyAlignment="0" applyProtection="0"/>
    <xf numFmtId="0" fontId="37" fillId="20" borderId="1" applyNumberFormat="0" applyAlignment="0" applyProtection="0"/>
    <xf numFmtId="0" fontId="38" fillId="21" borderId="2" applyNumberFormat="0" applyAlignment="0" applyProtection="0"/>
    <xf numFmtId="0" fontId="39" fillId="0" borderId="3" applyNumberFormat="0" applyFill="0" applyAlignment="0" applyProtection="0"/>
    <xf numFmtId="0" fontId="40" fillId="0" borderId="0" applyNumberFormat="0" applyFill="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41" fillId="28"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42" fillId="29" borderId="0" applyNumberFormat="0" applyBorder="0" applyAlignment="0" applyProtection="0"/>
    <xf numFmtId="179" fontId="1" fillId="0" borderId="0" applyFont="0" applyFill="0" applyBorder="0" applyAlignment="0" applyProtection="0"/>
    <xf numFmtId="177" fontId="1"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1"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8" fontId="1" fillId="0" borderId="0" applyFont="0" applyFill="0" applyBorder="0" applyAlignment="0" applyProtection="0"/>
    <xf numFmtId="176" fontId="1" fillId="0" borderId="0" applyFont="0" applyFill="0" applyBorder="0" applyAlignment="0" applyProtection="0"/>
    <xf numFmtId="0" fontId="43" fillId="30"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 fillId="31" borderId="4" applyNumberFormat="0" applyFont="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44" fillId="20" borderId="5"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0" borderId="7" applyNumberFormat="0" applyFill="0" applyAlignment="0" applyProtection="0"/>
    <xf numFmtId="0" fontId="40" fillId="0" borderId="8" applyNumberFormat="0" applyFill="0" applyAlignment="0" applyProtection="0"/>
    <xf numFmtId="0" fontId="50" fillId="0" borderId="9" applyNumberFormat="0" applyFill="0" applyAlignment="0" applyProtection="0"/>
  </cellStyleXfs>
  <cellXfs count="191">
    <xf numFmtId="0" fontId="0" fillId="0" borderId="0" xfId="0" applyFont="1" applyAlignment="1">
      <alignment/>
    </xf>
    <xf numFmtId="0" fontId="0" fillId="32" borderId="10" xfId="0" applyFill="1" applyBorder="1" applyAlignment="1">
      <alignment/>
    </xf>
    <xf numFmtId="0" fontId="0" fillId="3" borderId="0" xfId="0" applyFill="1" applyAlignment="1">
      <alignment/>
    </xf>
    <xf numFmtId="0" fontId="0" fillId="18" borderId="10" xfId="0" applyFill="1" applyBorder="1" applyAlignment="1">
      <alignment/>
    </xf>
    <xf numFmtId="0" fontId="0" fillId="33" borderId="0" xfId="0" applyFill="1" applyAlignment="1">
      <alignment/>
    </xf>
    <xf numFmtId="0" fontId="8" fillId="0" borderId="0" xfId="0" applyFont="1" applyAlignment="1">
      <alignment/>
    </xf>
    <xf numFmtId="0" fontId="0" fillId="2" borderId="10" xfId="0" applyFill="1" applyBorder="1" applyAlignment="1">
      <alignment vertical="center"/>
    </xf>
    <xf numFmtId="0" fontId="0" fillId="34" borderId="10" xfId="0" applyFill="1" applyBorder="1" applyAlignment="1">
      <alignment vertical="center"/>
    </xf>
    <xf numFmtId="0" fontId="0" fillId="0" borderId="10" xfId="0" applyBorder="1" applyAlignment="1">
      <alignment/>
    </xf>
    <xf numFmtId="0" fontId="9" fillId="35" borderId="10" xfId="0" applyFont="1" applyFill="1" applyBorder="1" applyAlignment="1" applyProtection="1">
      <alignment horizontal="center" vertical="center" wrapText="1"/>
      <protection/>
    </xf>
    <xf numFmtId="0" fontId="9" fillId="33" borderId="10" xfId="0" applyFont="1" applyFill="1" applyBorder="1" applyAlignment="1" applyProtection="1">
      <alignment horizontal="center" vertical="center" wrapText="1"/>
      <protection/>
    </xf>
    <xf numFmtId="0" fontId="9" fillId="10" borderId="10" xfId="0" applyFont="1" applyFill="1" applyBorder="1" applyAlignment="1" applyProtection="1">
      <alignment horizontal="center" vertical="center" wrapText="1"/>
      <protection/>
    </xf>
    <xf numFmtId="0" fontId="4" fillId="9" borderId="10" xfId="0" applyFont="1" applyFill="1" applyBorder="1" applyAlignment="1" applyProtection="1">
      <alignment horizontal="center" vertical="center" wrapText="1"/>
      <protection/>
    </xf>
    <xf numFmtId="0" fontId="4" fillId="9" borderId="10" xfId="0" applyFont="1" applyFill="1" applyBorder="1" applyAlignment="1" applyProtection="1">
      <alignment horizontal="justify" vertical="center" wrapText="1"/>
      <protection/>
    </xf>
    <xf numFmtId="0" fontId="9" fillId="9" borderId="10" xfId="0" applyFont="1" applyFill="1" applyBorder="1" applyAlignment="1" applyProtection="1">
      <alignment horizontal="center" vertical="center" wrapText="1"/>
      <protection/>
    </xf>
    <xf numFmtId="0" fontId="4" fillId="8" borderId="10" xfId="0" applyFont="1" applyFill="1" applyBorder="1" applyAlignment="1" applyProtection="1">
      <alignment horizontal="center" vertical="center"/>
      <protection/>
    </xf>
    <xf numFmtId="0" fontId="4" fillId="8" borderId="10" xfId="0" applyFont="1" applyFill="1" applyBorder="1" applyAlignment="1" applyProtection="1">
      <alignment horizontal="center" vertical="center" wrapText="1"/>
      <protection/>
    </xf>
    <xf numFmtId="0" fontId="9" fillId="8" borderId="10" xfId="0" applyFont="1" applyFill="1" applyBorder="1" applyAlignment="1" applyProtection="1">
      <alignment horizontal="center" vertical="center" wrapText="1"/>
      <protection/>
    </xf>
    <xf numFmtId="0" fontId="4" fillId="8" borderId="10" xfId="0" applyFont="1" applyFill="1" applyBorder="1" applyAlignment="1" applyProtection="1">
      <alignment horizontal="justify" vertical="center" wrapText="1"/>
      <protection/>
    </xf>
    <xf numFmtId="9" fontId="4" fillId="8" borderId="10" xfId="0" applyNumberFormat="1" applyFont="1" applyFill="1" applyBorder="1" applyAlignment="1" applyProtection="1">
      <alignment horizontal="center" vertical="center"/>
      <protection/>
    </xf>
    <xf numFmtId="9" fontId="4" fillId="8" borderId="10" xfId="0" applyNumberFormat="1" applyFont="1" applyFill="1" applyBorder="1" applyAlignment="1" applyProtection="1">
      <alignment horizontal="center" vertical="center" wrapText="1"/>
      <protection/>
    </xf>
    <xf numFmtId="0" fontId="4" fillId="36" borderId="10" xfId="0" applyFont="1" applyFill="1" applyBorder="1" applyAlignment="1" applyProtection="1">
      <alignment horizontal="center" vertical="center" wrapText="1"/>
      <protection/>
    </xf>
    <xf numFmtId="0" fontId="4" fillId="36" borderId="10" xfId="0" applyFont="1" applyFill="1" applyBorder="1" applyAlignment="1" applyProtection="1">
      <alignment horizontal="center" vertical="center"/>
      <protection/>
    </xf>
    <xf numFmtId="0" fontId="4" fillId="36" borderId="10" xfId="0" applyFont="1" applyFill="1" applyBorder="1" applyAlignment="1" applyProtection="1">
      <alignment horizontal="justify" vertical="center" wrapText="1"/>
      <protection/>
    </xf>
    <xf numFmtId="9" fontId="9" fillId="36" borderId="10" xfId="0" applyNumberFormat="1" applyFont="1" applyFill="1" applyBorder="1" applyAlignment="1" applyProtection="1">
      <alignment horizontal="center" vertical="center" wrapText="1"/>
      <protection/>
    </xf>
    <xf numFmtId="0" fontId="4" fillId="4" borderId="10" xfId="0" applyFont="1" applyFill="1" applyBorder="1" applyAlignment="1" applyProtection="1">
      <alignment horizontal="center" vertical="center" wrapText="1"/>
      <protection/>
    </xf>
    <xf numFmtId="0" fontId="4" fillId="4" borderId="10" xfId="94" applyFont="1" applyFill="1" applyBorder="1" applyAlignment="1" applyProtection="1">
      <alignment horizontal="center" vertical="center" wrapText="1"/>
      <protection/>
    </xf>
    <xf numFmtId="0" fontId="4" fillId="4" borderId="10" xfId="94" applyFont="1" applyFill="1" applyBorder="1" applyAlignment="1" applyProtection="1">
      <alignment horizontal="justify" vertical="center" wrapText="1"/>
      <protection/>
    </xf>
    <xf numFmtId="0" fontId="4" fillId="4" borderId="10" xfId="0" applyFont="1" applyFill="1" applyBorder="1" applyAlignment="1" applyProtection="1">
      <alignment horizontal="center" vertical="center"/>
      <protection/>
    </xf>
    <xf numFmtId="0" fontId="9" fillId="4" borderId="10" xfId="0" applyFont="1" applyFill="1" applyBorder="1" applyAlignment="1" applyProtection="1">
      <alignment horizontal="center" vertical="center" wrapText="1"/>
      <protection/>
    </xf>
    <xf numFmtId="0" fontId="4" fillId="37" borderId="10" xfId="0" applyFont="1" applyFill="1" applyBorder="1" applyAlignment="1" applyProtection="1">
      <alignment horizontal="center" vertical="center" wrapText="1"/>
      <protection/>
    </xf>
    <xf numFmtId="9" fontId="4" fillId="37" borderId="10" xfId="0" applyNumberFormat="1" applyFont="1" applyFill="1" applyBorder="1" applyAlignment="1" applyProtection="1">
      <alignment horizontal="center" vertical="center" wrapText="1"/>
      <protection/>
    </xf>
    <xf numFmtId="0" fontId="9" fillId="37" borderId="10" xfId="0" applyFont="1" applyFill="1" applyBorder="1" applyAlignment="1" applyProtection="1">
      <alignment horizontal="center" vertical="center" wrapText="1"/>
      <protection/>
    </xf>
    <xf numFmtId="0" fontId="4" fillId="37" borderId="10" xfId="94" applyFont="1" applyFill="1" applyBorder="1" applyAlignment="1" applyProtection="1">
      <alignment horizontal="center" vertical="center" wrapText="1"/>
      <protection/>
    </xf>
    <xf numFmtId="0" fontId="4" fillId="37" borderId="10" xfId="0" applyFont="1" applyFill="1" applyBorder="1" applyAlignment="1" applyProtection="1">
      <alignment horizontal="justify" vertical="center" wrapText="1"/>
      <protection/>
    </xf>
    <xf numFmtId="0" fontId="4" fillId="37" borderId="10" xfId="0" applyNumberFormat="1" applyFont="1" applyFill="1" applyBorder="1" applyAlignment="1" applyProtection="1">
      <alignment horizontal="center" vertical="center" wrapText="1"/>
      <protection/>
    </xf>
    <xf numFmtId="9" fontId="4" fillId="37" borderId="10" xfId="94" applyNumberFormat="1" applyFont="1" applyFill="1" applyBorder="1" applyAlignment="1" applyProtection="1">
      <alignment horizontal="center" vertical="center" wrapText="1"/>
      <protection/>
    </xf>
    <xf numFmtId="49" fontId="4" fillId="38" borderId="10" xfId="0" applyNumberFormat="1" applyFont="1" applyFill="1" applyBorder="1" applyAlignment="1" applyProtection="1">
      <alignment horizontal="center" vertical="center" wrapText="1"/>
      <protection/>
    </xf>
    <xf numFmtId="0" fontId="4" fillId="38" borderId="10" xfId="0" applyFont="1" applyFill="1" applyBorder="1" applyAlignment="1" applyProtection="1">
      <alignment horizontal="center" vertical="center" wrapText="1"/>
      <protection/>
    </xf>
    <xf numFmtId="9" fontId="9" fillId="38" borderId="10" xfId="0" applyNumberFormat="1" applyFont="1" applyFill="1" applyBorder="1" applyAlignment="1" applyProtection="1">
      <alignment horizontal="center" vertical="center" wrapText="1"/>
      <protection/>
    </xf>
    <xf numFmtId="0" fontId="4" fillId="38" borderId="10" xfId="0" applyFont="1" applyFill="1" applyBorder="1" applyAlignment="1" applyProtection="1">
      <alignment horizontal="justify" vertical="center" wrapText="1"/>
      <protection/>
    </xf>
    <xf numFmtId="49" fontId="4" fillId="38" borderId="10" xfId="0" applyNumberFormat="1" applyFont="1" applyFill="1" applyBorder="1" applyAlignment="1" applyProtection="1">
      <alignment horizontal="justify" vertical="center" wrapText="1"/>
      <protection/>
    </xf>
    <xf numFmtId="9" fontId="4" fillId="38" borderId="10" xfId="0" applyNumberFormat="1" applyFont="1" applyFill="1" applyBorder="1" applyAlignment="1" applyProtection="1">
      <alignment horizontal="center" vertical="center" wrapText="1"/>
      <protection/>
    </xf>
    <xf numFmtId="0" fontId="4" fillId="7" borderId="10" xfId="0" applyFont="1" applyFill="1" applyBorder="1" applyAlignment="1" applyProtection="1">
      <alignment horizontal="center" vertical="center" wrapText="1"/>
      <protection/>
    </xf>
    <xf numFmtId="0" fontId="4" fillId="7" borderId="10" xfId="0" applyFont="1" applyFill="1" applyBorder="1" applyAlignment="1" applyProtection="1">
      <alignment horizontal="center" vertical="center"/>
      <protection/>
    </xf>
    <xf numFmtId="0" fontId="4" fillId="7" borderId="10" xfId="0" applyFont="1" applyFill="1" applyBorder="1" applyAlignment="1" applyProtection="1">
      <alignment horizontal="justify" vertical="center" wrapText="1"/>
      <protection/>
    </xf>
    <xf numFmtId="9" fontId="4" fillId="7" borderId="10" xfId="0" applyNumberFormat="1" applyFont="1" applyFill="1" applyBorder="1" applyAlignment="1" applyProtection="1">
      <alignment horizontal="center" vertical="center" wrapText="1"/>
      <protection/>
    </xf>
    <xf numFmtId="9" fontId="9" fillId="7" borderId="10" xfId="0" applyNumberFormat="1" applyFont="1" applyFill="1" applyBorder="1" applyAlignment="1" applyProtection="1">
      <alignment horizontal="center" vertical="center" wrapText="1"/>
      <protection/>
    </xf>
    <xf numFmtId="0" fontId="4" fillId="12" borderId="10" xfId="0" applyFont="1" applyFill="1" applyBorder="1" applyAlignment="1" applyProtection="1">
      <alignment horizontal="center" vertical="center" wrapText="1"/>
      <protection/>
    </xf>
    <xf numFmtId="49" fontId="4" fillId="12" borderId="10" xfId="0" applyNumberFormat="1" applyFont="1" applyFill="1" applyBorder="1" applyAlignment="1" applyProtection="1">
      <alignment horizontal="center" vertical="center"/>
      <protection/>
    </xf>
    <xf numFmtId="0" fontId="4" fillId="39" borderId="10" xfId="0" applyFont="1" applyFill="1" applyBorder="1" applyAlignment="1" applyProtection="1">
      <alignment horizontal="center" vertical="center" wrapText="1"/>
      <protection/>
    </xf>
    <xf numFmtId="0" fontId="4" fillId="39" borderId="10" xfId="0" applyFont="1" applyFill="1" applyBorder="1" applyAlignment="1" applyProtection="1">
      <alignment horizontal="justify" vertical="center" wrapText="1"/>
      <protection/>
    </xf>
    <xf numFmtId="9" fontId="4" fillId="39" borderId="10" xfId="0" applyNumberFormat="1" applyFont="1" applyFill="1" applyBorder="1" applyAlignment="1" applyProtection="1">
      <alignment horizontal="center" vertical="center" wrapText="1"/>
      <protection/>
    </xf>
    <xf numFmtId="0" fontId="9" fillId="39" borderId="10" xfId="0" applyFont="1" applyFill="1" applyBorder="1" applyAlignment="1" applyProtection="1">
      <alignment horizontal="center" vertical="center" wrapText="1"/>
      <protection/>
    </xf>
    <xf numFmtId="0" fontId="4" fillId="13" borderId="10" xfId="0" applyFont="1" applyFill="1" applyBorder="1" applyAlignment="1" applyProtection="1">
      <alignment horizontal="center" vertical="center" wrapText="1"/>
      <protection/>
    </xf>
    <xf numFmtId="9" fontId="4" fillId="13" borderId="10" xfId="0" applyNumberFormat="1" applyFont="1" applyFill="1" applyBorder="1" applyAlignment="1" applyProtection="1">
      <alignment horizontal="center" vertical="center" wrapText="1"/>
      <protection/>
    </xf>
    <xf numFmtId="0" fontId="4" fillId="13" borderId="10" xfId="0" applyFont="1" applyFill="1" applyBorder="1" applyAlignment="1" applyProtection="1">
      <alignment horizontal="justify" vertical="center" wrapText="1"/>
      <protection/>
    </xf>
    <xf numFmtId="0" fontId="4" fillId="40" borderId="10" xfId="0" applyFont="1" applyFill="1" applyBorder="1" applyAlignment="1" applyProtection="1">
      <alignment horizontal="center" vertical="center" wrapText="1"/>
      <protection/>
    </xf>
    <xf numFmtId="9" fontId="4" fillId="40" borderId="10" xfId="0" applyNumberFormat="1" applyFont="1" applyFill="1" applyBorder="1" applyAlignment="1" applyProtection="1">
      <alignment horizontal="center" vertical="center" wrapText="1"/>
      <protection/>
    </xf>
    <xf numFmtId="0" fontId="4" fillId="40" borderId="10" xfId="0" applyFont="1" applyFill="1" applyBorder="1" applyAlignment="1" applyProtection="1">
      <alignment horizontal="justify" vertical="center" wrapText="1"/>
      <protection/>
    </xf>
    <xf numFmtId="0" fontId="4" fillId="41" borderId="10" xfId="0" applyFont="1" applyFill="1" applyBorder="1" applyAlignment="1" applyProtection="1">
      <alignment horizontal="center" vertical="center" wrapText="1"/>
      <protection/>
    </xf>
    <xf numFmtId="0" fontId="4" fillId="41" borderId="10" xfId="0" applyFont="1" applyFill="1" applyBorder="1" applyAlignment="1" applyProtection="1">
      <alignment horizontal="justify" vertical="center" wrapText="1"/>
      <protection/>
    </xf>
    <xf numFmtId="9" fontId="4" fillId="41" borderId="10" xfId="0" applyNumberFormat="1" applyFont="1" applyFill="1" applyBorder="1" applyAlignment="1" applyProtection="1">
      <alignment horizontal="center" vertical="center" wrapText="1"/>
      <protection/>
    </xf>
    <xf numFmtId="0" fontId="4" fillId="42" borderId="10" xfId="0" applyFont="1" applyFill="1" applyBorder="1" applyAlignment="1" applyProtection="1">
      <alignment horizontal="center" vertical="center" wrapText="1"/>
      <protection/>
    </xf>
    <xf numFmtId="0" fontId="4" fillId="42" borderId="10" xfId="0" applyFont="1" applyFill="1" applyBorder="1" applyAlignment="1" applyProtection="1">
      <alignment horizontal="justify" vertical="center" wrapText="1"/>
      <protection/>
    </xf>
    <xf numFmtId="0" fontId="9" fillId="42" borderId="10" xfId="0" applyFont="1" applyFill="1" applyBorder="1" applyAlignment="1" applyProtection="1">
      <alignment horizontal="center" vertical="center" wrapText="1"/>
      <protection/>
    </xf>
    <xf numFmtId="9" fontId="4" fillId="42" borderId="10" xfId="0" applyNumberFormat="1" applyFont="1" applyFill="1" applyBorder="1" applyAlignment="1" applyProtection="1">
      <alignment horizontal="center" vertical="center" wrapText="1"/>
      <protection/>
    </xf>
    <xf numFmtId="0" fontId="4" fillId="43" borderId="10" xfId="0" applyFont="1" applyFill="1" applyBorder="1" applyAlignment="1" applyProtection="1">
      <alignment horizontal="center" vertical="center" wrapText="1"/>
      <protection/>
    </xf>
    <xf numFmtId="9" fontId="4" fillId="43" borderId="10" xfId="0" applyNumberFormat="1" applyFont="1" applyFill="1" applyBorder="1" applyAlignment="1" applyProtection="1">
      <alignment horizontal="center" vertical="center" wrapText="1"/>
      <protection/>
    </xf>
    <xf numFmtId="0" fontId="4" fillId="43" borderId="10" xfId="0" applyFont="1" applyFill="1" applyBorder="1" applyAlignment="1" applyProtection="1">
      <alignment horizontal="justify" vertical="center" wrapText="1"/>
      <protection/>
    </xf>
    <xf numFmtId="0" fontId="9" fillId="43" borderId="10" xfId="0" applyFont="1" applyFill="1" applyBorder="1" applyAlignment="1" applyProtection="1">
      <alignment horizontal="center" vertical="center" wrapText="1"/>
      <protection/>
    </xf>
    <xf numFmtId="0" fontId="9" fillId="44" borderId="11" xfId="0" applyFont="1" applyFill="1" applyBorder="1" applyAlignment="1" applyProtection="1">
      <alignment horizontal="center" vertical="center" wrapText="1"/>
      <protection/>
    </xf>
    <xf numFmtId="3" fontId="9" fillId="44" borderId="10" xfId="0" applyNumberFormat="1" applyFont="1" applyFill="1" applyBorder="1" applyAlignment="1" applyProtection="1">
      <alignment horizontal="center" vertical="center" wrapText="1"/>
      <protection/>
    </xf>
    <xf numFmtId="9" fontId="9" fillId="44" borderId="10" xfId="104" applyFont="1" applyFill="1" applyBorder="1" applyAlignment="1" applyProtection="1">
      <alignment horizontal="center" vertical="center" wrapText="1"/>
      <protection/>
    </xf>
    <xf numFmtId="0" fontId="10" fillId="44" borderId="10" xfId="0" applyFont="1" applyFill="1" applyBorder="1" applyAlignment="1" applyProtection="1">
      <alignment horizontal="center" vertical="center" wrapText="1"/>
      <protection/>
    </xf>
    <xf numFmtId="9" fontId="4" fillId="38" borderId="10" xfId="104" applyFont="1" applyFill="1" applyBorder="1" applyAlignment="1" applyProtection="1">
      <alignment horizontal="center" vertical="center" wrapText="1"/>
      <protection/>
    </xf>
    <xf numFmtId="9" fontId="4" fillId="38" borderId="10" xfId="104" applyNumberFormat="1" applyFont="1" applyFill="1" applyBorder="1" applyAlignment="1" applyProtection="1">
      <alignment horizontal="center" vertical="center" wrapText="1"/>
      <protection/>
    </xf>
    <xf numFmtId="9" fontId="4" fillId="7" borderId="10" xfId="104" applyFont="1" applyFill="1" applyBorder="1" applyAlignment="1" applyProtection="1">
      <alignment horizontal="center" vertical="center" wrapText="1"/>
      <protection/>
    </xf>
    <xf numFmtId="9" fontId="4" fillId="7" borderId="10" xfId="104" applyNumberFormat="1" applyFont="1" applyFill="1" applyBorder="1" applyAlignment="1" applyProtection="1">
      <alignment horizontal="center" vertical="center" wrapText="1"/>
      <protection/>
    </xf>
    <xf numFmtId="0" fontId="4" fillId="8" borderId="10" xfId="0" applyFont="1" applyFill="1" applyBorder="1" applyAlignment="1" applyProtection="1">
      <alignment horizontal="center" vertical="center"/>
      <protection locked="0"/>
    </xf>
    <xf numFmtId="0" fontId="4" fillId="36" borderId="10" xfId="0" applyNumberFormat="1" applyFont="1" applyFill="1" applyBorder="1" applyAlignment="1" applyProtection="1">
      <alignment horizontal="center" vertical="center" wrapText="1"/>
      <protection locked="0"/>
    </xf>
    <xf numFmtId="0" fontId="4" fillId="36" borderId="10" xfId="0" applyFont="1" applyFill="1" applyBorder="1" applyAlignment="1" applyProtection="1">
      <alignment horizontal="center" vertical="center" wrapText="1"/>
      <protection locked="0"/>
    </xf>
    <xf numFmtId="9" fontId="4" fillId="36" borderId="10" xfId="0" applyNumberFormat="1" applyFont="1" applyFill="1" applyBorder="1" applyAlignment="1" applyProtection="1">
      <alignment horizontal="center" vertical="center" wrapText="1"/>
      <protection locked="0"/>
    </xf>
    <xf numFmtId="0" fontId="4" fillId="4" borderId="10" xfId="0" applyFont="1" applyFill="1" applyBorder="1" applyAlignment="1" applyProtection="1">
      <alignment horizontal="center" vertical="center" wrapText="1"/>
      <protection locked="0"/>
    </xf>
    <xf numFmtId="0" fontId="4" fillId="37" borderId="10" xfId="0" applyNumberFormat="1" applyFont="1" applyFill="1" applyBorder="1" applyAlignment="1" applyProtection="1">
      <alignment horizontal="center" vertical="center" wrapText="1"/>
      <protection locked="0"/>
    </xf>
    <xf numFmtId="9" fontId="4" fillId="37" borderId="10" xfId="0" applyNumberFormat="1" applyFont="1" applyFill="1" applyBorder="1" applyAlignment="1" applyProtection="1">
      <alignment horizontal="center" vertical="center" wrapText="1"/>
      <protection locked="0"/>
    </xf>
    <xf numFmtId="0" fontId="4" fillId="37" borderId="10" xfId="0" applyFont="1" applyFill="1" applyBorder="1" applyAlignment="1" applyProtection="1">
      <alignment horizontal="center" vertical="center" wrapText="1"/>
      <protection locked="0"/>
    </xf>
    <xf numFmtId="49" fontId="4" fillId="38" borderId="10" xfId="0" applyNumberFormat="1" applyFont="1" applyFill="1" applyBorder="1" applyAlignment="1" applyProtection="1">
      <alignment horizontal="center" vertical="center" wrapText="1"/>
      <protection locked="0"/>
    </xf>
    <xf numFmtId="0" fontId="4" fillId="38" borderId="10" xfId="0" applyFont="1" applyFill="1" applyBorder="1" applyAlignment="1" applyProtection="1">
      <alignment horizontal="center" vertical="center" wrapText="1"/>
      <protection locked="0"/>
    </xf>
    <xf numFmtId="0" fontId="4" fillId="7" borderId="10" xfId="0" applyFont="1" applyFill="1" applyBorder="1" applyAlignment="1" applyProtection="1">
      <alignment horizontal="center" vertical="center" wrapText="1"/>
      <protection locked="0"/>
    </xf>
    <xf numFmtId="0" fontId="4" fillId="12" borderId="10" xfId="0" applyFont="1" applyFill="1" applyBorder="1" applyAlignment="1" applyProtection="1">
      <alignment horizontal="center" vertical="center" wrapText="1"/>
      <protection locked="0"/>
    </xf>
    <xf numFmtId="0" fontId="4" fillId="39" borderId="10" xfId="0" applyFont="1" applyFill="1" applyBorder="1" applyAlignment="1" applyProtection="1">
      <alignment horizontal="center" vertical="center" wrapText="1"/>
      <protection locked="0"/>
    </xf>
    <xf numFmtId="0" fontId="4" fillId="13" borderId="10" xfId="0" applyFont="1" applyFill="1" applyBorder="1" applyAlignment="1" applyProtection="1">
      <alignment horizontal="center" vertical="center" wrapText="1"/>
      <protection locked="0"/>
    </xf>
    <xf numFmtId="0" fontId="4" fillId="40" borderId="10" xfId="0" applyFont="1" applyFill="1" applyBorder="1" applyAlignment="1" applyProtection="1">
      <alignment horizontal="center" vertical="center" wrapText="1"/>
      <protection locked="0"/>
    </xf>
    <xf numFmtId="0" fontId="4" fillId="41" borderId="10" xfId="0" applyFont="1" applyFill="1" applyBorder="1" applyAlignment="1" applyProtection="1">
      <alignment horizontal="center" vertical="center" wrapText="1"/>
      <protection locked="0"/>
    </xf>
    <xf numFmtId="0" fontId="4" fillId="42" borderId="10" xfId="0" applyFont="1" applyFill="1" applyBorder="1" applyAlignment="1" applyProtection="1">
      <alignment horizontal="center" vertical="center" wrapText="1"/>
      <protection locked="0"/>
    </xf>
    <xf numFmtId="0" fontId="4" fillId="43" borderId="10" xfId="0" applyFont="1" applyFill="1" applyBorder="1" applyAlignment="1" applyProtection="1">
      <alignment horizontal="center" vertical="center" wrapText="1"/>
      <protection locked="0"/>
    </xf>
    <xf numFmtId="0" fontId="4" fillId="9" borderId="10" xfId="0" applyFont="1" applyFill="1" applyBorder="1" applyAlignment="1" applyProtection="1">
      <alignment horizontal="center" vertical="center" wrapText="1"/>
      <protection locked="0"/>
    </xf>
    <xf numFmtId="0" fontId="4" fillId="8" borderId="10" xfId="0" applyFont="1" applyFill="1" applyBorder="1" applyAlignment="1" applyProtection="1">
      <alignment horizontal="justify" vertical="center"/>
      <protection locked="0"/>
    </xf>
    <xf numFmtId="9" fontId="4" fillId="36" borderId="10" xfId="0" applyNumberFormat="1" applyFont="1" applyFill="1" applyBorder="1" applyAlignment="1" applyProtection="1">
      <alignment horizontal="justify" vertical="center" wrapText="1"/>
      <protection locked="0"/>
    </xf>
    <xf numFmtId="0" fontId="4" fillId="4" borderId="10" xfId="0" applyFont="1" applyFill="1" applyBorder="1" applyAlignment="1" applyProtection="1">
      <alignment horizontal="justify" vertical="center" wrapText="1"/>
      <protection locked="0"/>
    </xf>
    <xf numFmtId="0" fontId="4" fillId="37" borderId="10" xfId="0" applyFont="1" applyFill="1" applyBorder="1" applyAlignment="1" applyProtection="1">
      <alignment horizontal="justify" vertical="center" wrapText="1"/>
      <protection locked="0"/>
    </xf>
    <xf numFmtId="0" fontId="4" fillId="39" borderId="10" xfId="0" applyFont="1" applyFill="1" applyBorder="1" applyAlignment="1" applyProtection="1">
      <alignment horizontal="justify" vertical="center" wrapText="1"/>
      <protection locked="0"/>
    </xf>
    <xf numFmtId="0" fontId="4" fillId="41" borderId="10" xfId="0" applyFont="1" applyFill="1" applyBorder="1" applyAlignment="1" applyProtection="1">
      <alignment horizontal="justify" vertical="center" wrapText="1"/>
      <protection locked="0"/>
    </xf>
    <xf numFmtId="0" fontId="4" fillId="42" borderId="10" xfId="0" applyFont="1" applyFill="1" applyBorder="1" applyAlignment="1" applyProtection="1">
      <alignment horizontal="justify" vertical="center" wrapText="1"/>
      <protection locked="0"/>
    </xf>
    <xf numFmtId="0" fontId="4" fillId="43" borderId="10" xfId="0" applyFont="1" applyFill="1" applyBorder="1" applyAlignment="1" applyProtection="1">
      <alignment horizontal="justify" vertical="center" wrapText="1"/>
      <protection locked="0"/>
    </xf>
    <xf numFmtId="0" fontId="4" fillId="12" borderId="10" xfId="0" applyFont="1" applyFill="1" applyBorder="1" applyAlignment="1" applyProtection="1">
      <alignment horizontal="justify" vertical="center" wrapText="1"/>
      <protection/>
    </xf>
    <xf numFmtId="0" fontId="9" fillId="12" borderId="10" xfId="0" applyFont="1" applyFill="1" applyBorder="1" applyAlignment="1" applyProtection="1">
      <alignment horizontal="center" vertical="center" wrapText="1"/>
      <protection/>
    </xf>
    <xf numFmtId="9" fontId="4" fillId="12" borderId="10" xfId="0" applyNumberFormat="1" applyFont="1" applyFill="1" applyBorder="1" applyAlignment="1" applyProtection="1">
      <alignment horizontal="center" vertical="center" wrapText="1"/>
      <protection/>
    </xf>
    <xf numFmtId="0" fontId="11" fillId="10" borderId="10" xfId="0" applyFont="1" applyFill="1" applyBorder="1" applyAlignment="1" applyProtection="1">
      <alignment horizontal="center" vertical="center" wrapText="1"/>
      <protection/>
    </xf>
    <xf numFmtId="9" fontId="4" fillId="36" borderId="10" xfId="0" applyNumberFormat="1" applyFont="1" applyFill="1" applyBorder="1" applyAlignment="1" applyProtection="1">
      <alignment horizontal="center" vertical="center" wrapText="1"/>
      <protection/>
    </xf>
    <xf numFmtId="9" fontId="4" fillId="45" borderId="10" xfId="0" applyNumberFormat="1" applyFont="1" applyFill="1" applyBorder="1" applyAlignment="1" applyProtection="1">
      <alignment horizontal="center" vertical="center" wrapText="1"/>
      <protection/>
    </xf>
    <xf numFmtId="9" fontId="4" fillId="12" borderId="10" xfId="0" applyNumberFormat="1" applyFont="1" applyFill="1" applyBorder="1" applyAlignment="1" applyProtection="1">
      <alignment horizontal="center" vertical="center"/>
      <protection/>
    </xf>
    <xf numFmtId="9" fontId="4" fillId="36" borderId="10" xfId="0" applyNumberFormat="1" applyFont="1" applyFill="1" applyBorder="1" applyAlignment="1" applyProtection="1">
      <alignment horizontal="center" vertical="center"/>
      <protection/>
    </xf>
    <xf numFmtId="0" fontId="9" fillId="41" borderId="10" xfId="0" applyFont="1" applyFill="1" applyBorder="1" applyAlignment="1" applyProtection="1">
      <alignment horizontal="center" vertical="center" wrapText="1"/>
      <protection/>
    </xf>
    <xf numFmtId="1" fontId="4" fillId="43" borderId="10" xfId="48" applyNumberFormat="1" applyFont="1" applyFill="1" applyBorder="1" applyAlignment="1" applyProtection="1">
      <alignment horizontal="center" vertical="center" wrapText="1"/>
      <protection/>
    </xf>
    <xf numFmtId="0" fontId="30" fillId="0" borderId="0" xfId="0" applyFont="1" applyAlignment="1" applyProtection="1">
      <alignment/>
      <protection/>
    </xf>
    <xf numFmtId="0" fontId="9" fillId="46" borderId="10" xfId="0" applyFont="1" applyFill="1" applyBorder="1" applyAlignment="1" applyProtection="1">
      <alignment horizontal="center" vertical="center" wrapText="1"/>
      <protection/>
    </xf>
    <xf numFmtId="0" fontId="4" fillId="38" borderId="10" xfId="0" applyFont="1" applyFill="1" applyBorder="1" applyAlignment="1" applyProtection="1">
      <alignment horizontal="center" vertical="center"/>
      <protection/>
    </xf>
    <xf numFmtId="3" fontId="30" fillId="0" borderId="0" xfId="0" applyNumberFormat="1" applyFont="1" applyAlignment="1" applyProtection="1">
      <alignment/>
      <protection/>
    </xf>
    <xf numFmtId="1" fontId="4" fillId="43" borderId="10" xfId="0" applyNumberFormat="1" applyFont="1" applyFill="1" applyBorder="1" applyAlignment="1" applyProtection="1">
      <alignment horizontal="center" vertical="center" wrapText="1"/>
      <protection locked="0"/>
    </xf>
    <xf numFmtId="9" fontId="4" fillId="43" borderId="10" xfId="0" applyNumberFormat="1" applyFont="1" applyFill="1" applyBorder="1" applyAlignment="1" applyProtection="1">
      <alignment horizontal="center" vertical="center" wrapText="1"/>
      <protection locked="0"/>
    </xf>
    <xf numFmtId="0" fontId="30" fillId="0" borderId="0" xfId="0" applyFont="1" applyAlignment="1" applyProtection="1">
      <alignment/>
      <protection locked="0"/>
    </xf>
    <xf numFmtId="0" fontId="31" fillId="0" borderId="0" xfId="0" applyFont="1" applyAlignment="1" applyProtection="1">
      <alignment horizontal="justify" vertical="center" wrapText="1"/>
      <protection/>
    </xf>
    <xf numFmtId="0" fontId="12" fillId="0" borderId="0" xfId="0" applyFont="1" applyAlignment="1" applyProtection="1">
      <alignment/>
      <protection/>
    </xf>
    <xf numFmtId="0" fontId="30" fillId="47" borderId="0" xfId="0" applyFont="1" applyFill="1" applyBorder="1" applyAlignment="1" applyProtection="1">
      <alignment/>
      <protection/>
    </xf>
    <xf numFmtId="9" fontId="9" fillId="47" borderId="0" xfId="0" applyNumberFormat="1" applyFont="1" applyFill="1" applyBorder="1" applyAlignment="1" applyProtection="1">
      <alignment horizontal="center" vertical="center" wrapText="1"/>
      <protection/>
    </xf>
    <xf numFmtId="0" fontId="30" fillId="47" borderId="0" xfId="0" applyFont="1" applyFill="1" applyAlignment="1" applyProtection="1">
      <alignment/>
      <protection/>
    </xf>
    <xf numFmtId="0" fontId="11" fillId="43" borderId="10" xfId="0" applyFont="1" applyFill="1" applyBorder="1" applyAlignment="1" applyProtection="1">
      <alignment horizontal="center" vertical="center" wrapText="1"/>
      <protection/>
    </xf>
    <xf numFmtId="0" fontId="4" fillId="8" borderId="10" xfId="0" applyFont="1" applyFill="1" applyBorder="1" applyAlignment="1" applyProtection="1">
      <alignment horizontal="justify" vertical="center" wrapText="1"/>
      <protection locked="0"/>
    </xf>
    <xf numFmtId="0" fontId="4" fillId="38" borderId="10" xfId="0" applyNumberFormat="1" applyFont="1" applyFill="1" applyBorder="1" applyAlignment="1" applyProtection="1">
      <alignment horizontal="justify" vertical="center" wrapText="1"/>
      <protection locked="0"/>
    </xf>
    <xf numFmtId="0" fontId="51" fillId="7" borderId="10" xfId="0" applyFont="1" applyFill="1" applyBorder="1" applyAlignment="1" applyProtection="1">
      <alignment horizontal="justify" vertical="center" wrapText="1"/>
      <protection locked="0"/>
    </xf>
    <xf numFmtId="0" fontId="51" fillId="7" borderId="10" xfId="0" applyFont="1" applyFill="1" applyBorder="1" applyAlignment="1" applyProtection="1">
      <alignment horizontal="left" vertical="center" wrapText="1"/>
      <protection locked="0"/>
    </xf>
    <xf numFmtId="2" fontId="4" fillId="39" borderId="10" xfId="0" applyNumberFormat="1" applyFont="1" applyFill="1" applyBorder="1" applyAlignment="1" applyProtection="1">
      <alignment horizontal="center" vertical="center" wrapText="1"/>
      <protection locked="0"/>
    </xf>
    <xf numFmtId="0" fontId="52" fillId="13" borderId="10" xfId="0" applyFont="1" applyFill="1" applyBorder="1" applyAlignment="1" applyProtection="1">
      <alignment horizontal="center" vertical="center" wrapText="1"/>
      <protection/>
    </xf>
    <xf numFmtId="0" fontId="4" fillId="9" borderId="10" xfId="0" applyFont="1" applyFill="1" applyBorder="1" applyAlignment="1" applyProtection="1">
      <alignment horizontal="center" vertical="center" wrapText="1"/>
      <protection locked="0"/>
    </xf>
    <xf numFmtId="9" fontId="4" fillId="9" borderId="10" xfId="0" applyNumberFormat="1" applyFont="1" applyFill="1" applyBorder="1" applyAlignment="1" applyProtection="1">
      <alignment horizontal="center" vertical="center" wrapText="1"/>
      <protection/>
    </xf>
    <xf numFmtId="0" fontId="9" fillId="43" borderId="10" xfId="0" applyFont="1" applyFill="1" applyBorder="1" applyAlignment="1" applyProtection="1">
      <alignment horizontal="center" vertical="center" wrapText="1"/>
      <protection/>
    </xf>
    <xf numFmtId="0" fontId="4" fillId="43" borderId="10" xfId="0" applyFont="1" applyFill="1" applyBorder="1" applyAlignment="1" applyProtection="1">
      <alignment horizontal="center" vertical="center" wrapText="1"/>
      <protection locked="0"/>
    </xf>
    <xf numFmtId="0" fontId="4" fillId="9" borderId="10" xfId="0" applyFont="1" applyFill="1" applyBorder="1" applyAlignment="1" applyProtection="1">
      <alignment horizontal="justify" vertical="center" wrapText="1"/>
      <protection locked="0"/>
    </xf>
    <xf numFmtId="215" fontId="0" fillId="13" borderId="12" xfId="0" applyNumberFormat="1" applyFont="1" applyFill="1" applyBorder="1" applyAlignment="1">
      <alignment horizontal="center" vertical="center"/>
    </xf>
    <xf numFmtId="0" fontId="4" fillId="13" borderId="10" xfId="0" applyNumberFormat="1" applyFont="1" applyFill="1" applyBorder="1" applyAlignment="1" applyProtection="1">
      <alignment horizontal="justify" vertical="center" wrapText="1"/>
      <protection locked="0"/>
    </xf>
    <xf numFmtId="0" fontId="9" fillId="40" borderId="10" xfId="0" applyFont="1" applyFill="1" applyBorder="1" applyAlignment="1" applyProtection="1">
      <alignment horizontal="center" vertical="center" wrapText="1"/>
      <protection/>
    </xf>
    <xf numFmtId="0" fontId="4" fillId="40" borderId="10" xfId="0" applyNumberFormat="1" applyFont="1" applyFill="1" applyBorder="1" applyAlignment="1" applyProtection="1">
      <alignment horizontal="justify" vertical="center" wrapText="1"/>
      <protection locked="0"/>
    </xf>
    <xf numFmtId="9" fontId="53" fillId="39" borderId="10" xfId="0" applyNumberFormat="1" applyFont="1" applyFill="1" applyBorder="1" applyAlignment="1" applyProtection="1">
      <alignment horizontal="center" vertical="center" wrapText="1"/>
      <protection/>
    </xf>
    <xf numFmtId="0" fontId="4" fillId="8" borderId="10" xfId="0" applyFont="1" applyFill="1" applyBorder="1" applyAlignment="1" applyProtection="1">
      <alignment horizontal="center" vertical="center" wrapText="1"/>
      <protection locked="0"/>
    </xf>
    <xf numFmtId="9" fontId="4" fillId="7" borderId="10" xfId="0" applyNumberFormat="1" applyFont="1" applyFill="1" applyBorder="1" applyAlignment="1" applyProtection="1">
      <alignment horizontal="center" vertical="center" wrapText="1"/>
      <protection locked="0"/>
    </xf>
    <xf numFmtId="9" fontId="30" fillId="43" borderId="10" xfId="0" applyNumberFormat="1" applyFont="1" applyFill="1" applyBorder="1" applyAlignment="1" applyProtection="1">
      <alignment horizontal="center" vertical="center"/>
      <protection/>
    </xf>
    <xf numFmtId="9" fontId="4" fillId="43" borderId="10" xfId="97" applyNumberFormat="1" applyFont="1" applyFill="1" applyBorder="1" applyAlignment="1" applyProtection="1">
      <alignment horizontal="center" vertical="center" wrapText="1"/>
      <protection/>
    </xf>
    <xf numFmtId="0" fontId="3" fillId="48" borderId="13" xfId="73" applyFont="1" applyFill="1" applyBorder="1" applyAlignment="1" applyProtection="1">
      <alignment horizontal="center" vertical="center"/>
      <protection/>
    </xf>
    <xf numFmtId="0" fontId="3" fillId="48" borderId="14" xfId="73" applyFont="1" applyFill="1" applyBorder="1" applyAlignment="1" applyProtection="1">
      <alignment horizontal="center" vertical="center"/>
      <protection/>
    </xf>
    <xf numFmtId="0" fontId="3" fillId="48" borderId="15" xfId="73" applyFont="1" applyFill="1" applyBorder="1" applyAlignment="1" applyProtection="1">
      <alignment horizontal="center" vertical="center"/>
      <protection/>
    </xf>
    <xf numFmtId="0" fontId="3" fillId="48" borderId="16" xfId="73" applyFont="1" applyFill="1" applyBorder="1" applyAlignment="1" applyProtection="1">
      <alignment horizontal="center" vertical="center"/>
      <protection/>
    </xf>
    <xf numFmtId="0" fontId="3" fillId="48" borderId="17" xfId="73" applyFont="1" applyFill="1" applyBorder="1" applyAlignment="1" applyProtection="1">
      <alignment horizontal="center" vertical="center"/>
      <protection/>
    </xf>
    <xf numFmtId="0" fontId="3" fillId="48" borderId="18" xfId="73" applyFont="1" applyFill="1" applyBorder="1" applyAlignment="1" applyProtection="1">
      <alignment horizontal="center" vertical="center"/>
      <protection/>
    </xf>
    <xf numFmtId="0" fontId="9" fillId="48" borderId="11" xfId="73" applyFont="1" applyFill="1" applyBorder="1" applyAlignment="1" applyProtection="1">
      <alignment horizontal="center" vertical="center"/>
      <protection/>
    </xf>
    <xf numFmtId="0" fontId="9" fillId="48" borderId="19" xfId="73" applyFont="1" applyFill="1" applyBorder="1" applyAlignment="1" applyProtection="1">
      <alignment horizontal="center" vertical="center"/>
      <protection/>
    </xf>
    <xf numFmtId="0" fontId="9" fillId="48" borderId="20" xfId="73" applyFont="1" applyFill="1" applyBorder="1" applyAlignment="1" applyProtection="1">
      <alignment horizontal="center" vertical="center"/>
      <protection/>
    </xf>
    <xf numFmtId="0" fontId="30" fillId="47" borderId="0" xfId="0" applyFont="1" applyFill="1" applyBorder="1" applyAlignment="1" applyProtection="1">
      <alignment horizontal="center" vertical="center" wrapText="1"/>
      <protection/>
    </xf>
    <xf numFmtId="0" fontId="9" fillId="41" borderId="10" xfId="0" applyFont="1" applyFill="1" applyBorder="1" applyAlignment="1" applyProtection="1">
      <alignment horizontal="center" vertical="center" wrapText="1"/>
      <protection/>
    </xf>
    <xf numFmtId="0" fontId="9" fillId="44" borderId="11" xfId="0" applyFont="1" applyFill="1" applyBorder="1" applyAlignment="1" applyProtection="1">
      <alignment horizontal="center" vertical="center" wrapText="1"/>
      <protection/>
    </xf>
    <xf numFmtId="0" fontId="9" fillId="44" borderId="19" xfId="0" applyFont="1" applyFill="1" applyBorder="1" applyAlignment="1" applyProtection="1">
      <alignment horizontal="center" vertical="center" wrapText="1"/>
      <protection/>
    </xf>
    <xf numFmtId="0" fontId="9" fillId="44" borderId="20" xfId="0" applyFont="1" applyFill="1" applyBorder="1" applyAlignment="1" applyProtection="1">
      <alignment horizontal="center" vertical="center" wrapText="1"/>
      <protection/>
    </xf>
    <xf numFmtId="0" fontId="9" fillId="48" borderId="10" xfId="73" applyFont="1" applyFill="1" applyBorder="1" applyAlignment="1" applyProtection="1">
      <alignment horizontal="center" vertical="center" wrapText="1"/>
      <protection/>
    </xf>
    <xf numFmtId="0" fontId="9" fillId="48" borderId="10" xfId="73" applyFont="1" applyFill="1" applyBorder="1" applyAlignment="1" applyProtection="1">
      <alignment horizontal="center" vertical="center"/>
      <protection/>
    </xf>
    <xf numFmtId="0" fontId="13" fillId="48" borderId="13" xfId="73" applyFont="1" applyFill="1" applyBorder="1" applyAlignment="1" applyProtection="1">
      <alignment horizontal="center" wrapText="1"/>
      <protection/>
    </xf>
    <xf numFmtId="0" fontId="13" fillId="48" borderId="14" xfId="73" applyFont="1" applyFill="1" applyBorder="1" applyAlignment="1" applyProtection="1">
      <alignment horizontal="center" wrapText="1"/>
      <protection/>
    </xf>
    <xf numFmtId="0" fontId="13" fillId="48" borderId="15" xfId="73" applyFont="1" applyFill="1" applyBorder="1" applyAlignment="1" applyProtection="1">
      <alignment horizontal="center" wrapText="1"/>
      <protection/>
    </xf>
    <xf numFmtId="0" fontId="13" fillId="48" borderId="21" xfId="73" applyFont="1" applyFill="1" applyBorder="1" applyAlignment="1" applyProtection="1">
      <alignment horizontal="center" wrapText="1"/>
      <protection/>
    </xf>
    <xf numFmtId="0" fontId="13" fillId="48" borderId="0" xfId="73" applyFont="1" applyFill="1" applyBorder="1" applyAlignment="1" applyProtection="1">
      <alignment horizontal="center" wrapText="1"/>
      <protection/>
    </xf>
    <xf numFmtId="0" fontId="13" fillId="48" borderId="22" xfId="73" applyFont="1" applyFill="1" applyBorder="1" applyAlignment="1" applyProtection="1">
      <alignment horizontal="center" wrapText="1"/>
      <protection/>
    </xf>
    <xf numFmtId="0" fontId="13" fillId="48" borderId="16" xfId="73" applyFont="1" applyFill="1" applyBorder="1" applyAlignment="1" applyProtection="1">
      <alignment horizontal="center" wrapText="1"/>
      <protection/>
    </xf>
    <xf numFmtId="0" fontId="13" fillId="48" borderId="17" xfId="73" applyFont="1" applyFill="1" applyBorder="1" applyAlignment="1" applyProtection="1">
      <alignment horizontal="center" wrapText="1"/>
      <protection/>
    </xf>
    <xf numFmtId="0" fontId="13" fillId="48" borderId="18" xfId="73" applyFont="1" applyFill="1" applyBorder="1" applyAlignment="1" applyProtection="1">
      <alignment horizontal="center" wrapText="1"/>
      <protection/>
    </xf>
    <xf numFmtId="0" fontId="3" fillId="48" borderId="11" xfId="73" applyFont="1" applyFill="1" applyBorder="1" applyAlignment="1" applyProtection="1">
      <alignment horizontal="center" vertical="center"/>
      <protection/>
    </xf>
    <xf numFmtId="0" fontId="3" fillId="48" borderId="19" xfId="73" applyFont="1" applyFill="1" applyBorder="1" applyAlignment="1" applyProtection="1">
      <alignment horizontal="center" vertical="center"/>
      <protection/>
    </xf>
    <xf numFmtId="0" fontId="3" fillId="48" borderId="20" xfId="73" applyFont="1" applyFill="1" applyBorder="1" applyAlignment="1" applyProtection="1">
      <alignment horizontal="center" vertical="center"/>
      <protection/>
    </xf>
    <xf numFmtId="0" fontId="0" fillId="33" borderId="0" xfId="0" applyFill="1" applyAlignment="1">
      <alignment horizontal="center"/>
    </xf>
    <xf numFmtId="0" fontId="0" fillId="35" borderId="10" xfId="0" applyFill="1" applyBorder="1" applyAlignment="1">
      <alignment horizontal="center" vertical="center"/>
    </xf>
    <xf numFmtId="0" fontId="0" fillId="4" borderId="10" xfId="0" applyFill="1" applyBorder="1" applyAlignment="1">
      <alignment horizontal="center"/>
    </xf>
    <xf numFmtId="0" fontId="0" fillId="49" borderId="10" xfId="0" applyFill="1" applyBorder="1" applyAlignment="1">
      <alignment horizontal="center"/>
    </xf>
    <xf numFmtId="0" fontId="0" fillId="3" borderId="10" xfId="0" applyFill="1" applyBorder="1" applyAlignment="1">
      <alignment horizontal="center"/>
    </xf>
    <xf numFmtId="0" fontId="0" fillId="5" borderId="23" xfId="0" applyFill="1" applyBorder="1" applyAlignment="1">
      <alignment horizontal="center" vertical="center" wrapText="1"/>
    </xf>
    <xf numFmtId="0" fontId="0" fillId="5" borderId="24" xfId="0" applyFill="1" applyBorder="1" applyAlignment="1">
      <alignment horizontal="center" vertical="center" wrapText="1"/>
    </xf>
    <xf numFmtId="0" fontId="0" fillId="5" borderId="25" xfId="0" applyFill="1" applyBorder="1" applyAlignment="1">
      <alignment horizontal="center" vertical="center" wrapText="1"/>
    </xf>
    <xf numFmtId="0" fontId="0" fillId="2" borderId="10" xfId="0" applyFill="1" applyBorder="1" applyAlignment="1">
      <alignment horizontal="center"/>
    </xf>
    <xf numFmtId="0" fontId="0" fillId="50" borderId="10" xfId="0" applyFill="1" applyBorder="1" applyAlignment="1">
      <alignment horizontal="center" wrapText="1"/>
    </xf>
    <xf numFmtId="0" fontId="0" fillId="5" borderId="10" xfId="0" applyFill="1" applyBorder="1" applyAlignment="1">
      <alignment horizontal="center" wrapText="1"/>
    </xf>
    <xf numFmtId="0" fontId="0" fillId="10" borderId="10" xfId="0" applyFill="1" applyBorder="1" applyAlignment="1">
      <alignment horizontal="center" wrapText="1"/>
    </xf>
    <xf numFmtId="0" fontId="0" fillId="50" borderId="10" xfId="0" applyFill="1" applyBorder="1" applyAlignment="1">
      <alignment horizontal="center"/>
    </xf>
    <xf numFmtId="0" fontId="0" fillId="35" borderId="10" xfId="0" applyFill="1" applyBorder="1" applyAlignment="1">
      <alignment horizontal="center"/>
    </xf>
  </cellXfs>
  <cellStyles count="10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Millares 10" xfId="50"/>
    <cellStyle name="Millares 11" xfId="51"/>
    <cellStyle name="Millares 12" xfId="52"/>
    <cellStyle name="Millares 13" xfId="53"/>
    <cellStyle name="Millares 14" xfId="54"/>
    <cellStyle name="Millares 15" xfId="55"/>
    <cellStyle name="Millares 2" xfId="56"/>
    <cellStyle name="Millares 3" xfId="57"/>
    <cellStyle name="Millares 4" xfId="58"/>
    <cellStyle name="Millares 5" xfId="59"/>
    <cellStyle name="Millares 6" xfId="60"/>
    <cellStyle name="Millares 7" xfId="61"/>
    <cellStyle name="Millares 8" xfId="62"/>
    <cellStyle name="Millares 9" xfId="63"/>
    <cellStyle name="Currency" xfId="64"/>
    <cellStyle name="Currency [0]" xfId="65"/>
    <cellStyle name="Neutral" xfId="66"/>
    <cellStyle name="Normal 10" xfId="67"/>
    <cellStyle name="Normal 11" xfId="68"/>
    <cellStyle name="Normal 12" xfId="69"/>
    <cellStyle name="Normal 13" xfId="70"/>
    <cellStyle name="Normal 14" xfId="71"/>
    <cellStyle name="Normal 15" xfId="72"/>
    <cellStyle name="Normal 2" xfId="73"/>
    <cellStyle name="Normal 2 10" xfId="74"/>
    <cellStyle name="Normal 2 11" xfId="75"/>
    <cellStyle name="Normal 2 12" xfId="76"/>
    <cellStyle name="Normal 2 13" xfId="77"/>
    <cellStyle name="Normal 2 14" xfId="78"/>
    <cellStyle name="Normal 2 15" xfId="79"/>
    <cellStyle name="Normal 2 2" xfId="80"/>
    <cellStyle name="Normal 2 3" xfId="81"/>
    <cellStyle name="Normal 2 4" xfId="82"/>
    <cellStyle name="Normal 2 5" xfId="83"/>
    <cellStyle name="Normal 2 6" xfId="84"/>
    <cellStyle name="Normal 2 7" xfId="85"/>
    <cellStyle name="Normal 2 8" xfId="86"/>
    <cellStyle name="Normal 2 9" xfId="87"/>
    <cellStyle name="Normal 3" xfId="88"/>
    <cellStyle name="Normal 4" xfId="89"/>
    <cellStyle name="Normal 5" xfId="90"/>
    <cellStyle name="Normal 6" xfId="91"/>
    <cellStyle name="Normal 7" xfId="92"/>
    <cellStyle name="Normal 8" xfId="93"/>
    <cellStyle name="Normal 9" xfId="94"/>
    <cellStyle name="Normal 9 2" xfId="95"/>
    <cellStyle name="Notas" xfId="96"/>
    <cellStyle name="Percent" xfId="97"/>
    <cellStyle name="Porcentual 10" xfId="98"/>
    <cellStyle name="Porcentual 11" xfId="99"/>
    <cellStyle name="Porcentual 12" xfId="100"/>
    <cellStyle name="Porcentual 13" xfId="101"/>
    <cellStyle name="Porcentual 14" xfId="102"/>
    <cellStyle name="Porcentual 15" xfId="103"/>
    <cellStyle name="Porcentual 2" xfId="104"/>
    <cellStyle name="Porcentual 2 2" xfId="105"/>
    <cellStyle name="Porcentual 3" xfId="106"/>
    <cellStyle name="Porcentual 4" xfId="107"/>
    <cellStyle name="Porcentual 5" xfId="108"/>
    <cellStyle name="Porcentual 6" xfId="109"/>
    <cellStyle name="Porcentual 7" xfId="110"/>
    <cellStyle name="Porcentual 8" xfId="111"/>
    <cellStyle name="Porcentual 9" xfId="112"/>
    <cellStyle name="Salida" xfId="113"/>
    <cellStyle name="Texto de advertencia" xfId="114"/>
    <cellStyle name="Texto explicativo" xfId="115"/>
    <cellStyle name="Título" xfId="116"/>
    <cellStyle name="Título 1" xfId="117"/>
    <cellStyle name="Título 2" xfId="118"/>
    <cellStyle name="Título 3" xfId="119"/>
    <cellStyle name="Total" xfId="120"/>
  </cellStyles>
  <dxfs count="21">
    <dxf>
      <fill>
        <patternFill>
          <bgColor rgb="FFFFFF00"/>
        </patternFill>
      </fill>
    </dxf>
    <dxf>
      <fill>
        <patternFill>
          <bgColor rgb="FF00FF00"/>
        </patternFill>
      </fill>
    </dxf>
    <dxf>
      <fill>
        <patternFill>
          <bgColor rgb="FFFF0000"/>
        </patternFill>
      </fill>
    </dxf>
    <dxf>
      <font>
        <color theme="0"/>
      </font>
      <fill>
        <patternFill>
          <bgColor theme="1"/>
        </patternFill>
      </fill>
    </dxf>
    <dxf>
      <fill>
        <patternFill>
          <bgColor rgb="FFFFFF00"/>
        </patternFill>
      </fill>
    </dxf>
    <dxf>
      <fill>
        <patternFill>
          <bgColor rgb="FF00FF00"/>
        </patternFill>
      </fill>
    </dxf>
    <dxf>
      <fill>
        <patternFill>
          <bgColor rgb="FFFF0000"/>
        </patternFill>
      </fill>
    </dxf>
    <dxf>
      <font>
        <color theme="0"/>
      </font>
      <fill>
        <patternFill>
          <bgColor theme="1"/>
        </patternFill>
      </fill>
    </dxf>
    <dxf>
      <fill>
        <patternFill>
          <bgColor rgb="FFFFFF00"/>
        </patternFill>
      </fill>
    </dxf>
    <dxf>
      <fill>
        <patternFill>
          <bgColor rgb="FF00FF00"/>
        </patternFill>
      </fill>
    </dxf>
    <dxf>
      <fill>
        <patternFill>
          <bgColor rgb="FFFF0000"/>
        </patternFill>
      </fill>
    </dxf>
    <dxf>
      <font>
        <color theme="0"/>
      </font>
      <fill>
        <patternFill>
          <bgColor theme="1"/>
        </patternFill>
      </fill>
    </dxf>
    <dxf>
      <fill>
        <patternFill>
          <bgColor rgb="FFFFFF00"/>
        </patternFill>
      </fill>
    </dxf>
    <dxf>
      <fill>
        <patternFill>
          <bgColor rgb="FF00FF00"/>
        </patternFill>
      </fill>
    </dxf>
    <dxf>
      <fill>
        <patternFill>
          <bgColor rgb="FFFF0000"/>
        </patternFill>
      </fill>
    </dxf>
    <dxf>
      <font>
        <color theme="0"/>
      </font>
      <fill>
        <patternFill>
          <bgColor theme="1"/>
        </patternFill>
      </fill>
    </dxf>
    <dxf>
      <fill>
        <patternFill>
          <bgColor rgb="FFFFFF00"/>
        </patternFill>
      </fill>
    </dxf>
    <dxf>
      <fill>
        <patternFill>
          <bgColor rgb="FF00FF00"/>
        </patternFill>
      </fill>
    </dxf>
    <dxf>
      <fill>
        <patternFill>
          <bgColor rgb="FFFF0000"/>
        </patternFill>
      </fill>
    </dxf>
    <dxf>
      <font>
        <color theme="0"/>
      </font>
      <fill>
        <patternFill>
          <bgColor theme="1"/>
        </patternFill>
      </fill>
    </dxf>
    <dxf>
      <font>
        <color theme="0"/>
      </font>
      <fill>
        <patternFill>
          <bgColor theme="1"/>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95250</xdr:colOff>
      <xdr:row>0</xdr:row>
      <xdr:rowOff>85725</xdr:rowOff>
    </xdr:from>
    <xdr:to>
      <xdr:col>3</xdr:col>
      <xdr:colOff>1619250</xdr:colOff>
      <xdr:row>2</xdr:row>
      <xdr:rowOff>180975</xdr:rowOff>
    </xdr:to>
    <xdr:pic>
      <xdr:nvPicPr>
        <xdr:cNvPr id="1" name="Imagen 10"/>
        <xdr:cNvPicPr preferRelativeResize="1">
          <a:picLocks noChangeAspect="1"/>
        </xdr:cNvPicPr>
      </xdr:nvPicPr>
      <xdr:blipFill>
        <a:blip r:embed="rId1"/>
        <a:srcRect l="3450" r="3457" b="10546"/>
        <a:stretch>
          <a:fillRect/>
        </a:stretch>
      </xdr:blipFill>
      <xdr:spPr>
        <a:xfrm>
          <a:off x="514350" y="85725"/>
          <a:ext cx="4076700" cy="1190625"/>
        </a:xfrm>
        <a:prstGeom prst="rect">
          <a:avLst/>
        </a:prstGeom>
        <a:noFill/>
        <a:ln w="9525" cmpd="sng">
          <a:noFill/>
        </a:ln>
      </xdr:spPr>
    </xdr:pic>
    <xdr:clientData/>
  </xdr:twoCellAnchor>
  <xdr:twoCellAnchor>
    <xdr:from>
      <xdr:col>21</xdr:col>
      <xdr:colOff>1943100</xdr:colOff>
      <xdr:row>0</xdr:row>
      <xdr:rowOff>76200</xdr:rowOff>
    </xdr:from>
    <xdr:to>
      <xdr:col>22</xdr:col>
      <xdr:colOff>2628900</xdr:colOff>
      <xdr:row>2</xdr:row>
      <xdr:rowOff>342900</xdr:rowOff>
    </xdr:to>
    <xdr:pic>
      <xdr:nvPicPr>
        <xdr:cNvPr id="2" name="Picture 2" descr="Ministerio de Salud y ProtecciÃ³n Social - RepÃºblica de Colombia"/>
        <xdr:cNvPicPr preferRelativeResize="1">
          <a:picLocks noChangeAspect="1"/>
        </xdr:cNvPicPr>
      </xdr:nvPicPr>
      <xdr:blipFill>
        <a:blip r:embed="rId2"/>
        <a:stretch>
          <a:fillRect/>
        </a:stretch>
      </xdr:blipFill>
      <xdr:spPr>
        <a:xfrm>
          <a:off x="32184975" y="76200"/>
          <a:ext cx="5343525" cy="1362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88"/>
  <sheetViews>
    <sheetView tabSelected="1" zoomScale="60" zoomScaleNormal="60" zoomScalePageLayoutView="0" workbookViewId="0" topLeftCell="J41">
      <selection activeCell="X46" sqref="X46"/>
    </sheetView>
  </sheetViews>
  <sheetFormatPr defaultColWidth="11.421875" defaultRowHeight="15"/>
  <cols>
    <col min="1" max="1" width="6.28125" style="116" customWidth="1"/>
    <col min="2" max="2" width="32.140625" style="116" customWidth="1"/>
    <col min="3" max="3" width="6.140625" style="116" customWidth="1"/>
    <col min="4" max="4" width="33.57421875" style="116" customWidth="1"/>
    <col min="5" max="5" width="25.140625" style="116" customWidth="1"/>
    <col min="6" max="6" width="18.140625" style="116" customWidth="1"/>
    <col min="7" max="7" width="14.140625" style="116" customWidth="1"/>
    <col min="8" max="8" width="36.7109375" style="116" customWidth="1"/>
    <col min="9" max="9" width="39.7109375" style="116" customWidth="1"/>
    <col min="10" max="10" width="17.8515625" style="116" customWidth="1"/>
    <col min="11" max="11" width="20.421875" style="116" customWidth="1"/>
    <col min="12" max="12" width="14.140625" style="116" customWidth="1"/>
    <col min="13" max="13" width="28.8515625" style="116" customWidth="1"/>
    <col min="14" max="14" width="13.7109375" style="116" customWidth="1"/>
    <col min="15" max="15" width="18.140625" style="116" customWidth="1"/>
    <col min="16" max="16" width="23.7109375" style="116" customWidth="1"/>
    <col min="17" max="17" width="20.00390625" style="116" customWidth="1"/>
    <col min="18" max="18" width="22.00390625" style="116" customWidth="1"/>
    <col min="19" max="19" width="17.140625" style="116" customWidth="1"/>
    <col min="20" max="20" width="18.421875" style="116" customWidth="1"/>
    <col min="21" max="21" width="27.140625" style="116" customWidth="1"/>
    <col min="22" max="22" width="69.8515625" style="123" customWidth="1"/>
    <col min="23" max="23" width="53.28125" style="124" customWidth="1"/>
    <col min="24" max="24" width="14.28125" style="124" customWidth="1"/>
    <col min="25" max="25" width="11.421875" style="116" customWidth="1"/>
    <col min="26" max="26" width="11.57421875" style="116" customWidth="1"/>
    <col min="27" max="27" width="11.421875" style="116" customWidth="1"/>
    <col min="28" max="16384" width="11.421875" style="116" customWidth="1"/>
  </cols>
  <sheetData>
    <row r="1" spans="1:24" ht="48.75" customHeight="1">
      <c r="A1" s="165" t="s">
        <v>257</v>
      </c>
      <c r="B1" s="166"/>
      <c r="C1" s="166"/>
      <c r="D1" s="167"/>
      <c r="E1" s="174" t="s">
        <v>256</v>
      </c>
      <c r="F1" s="175"/>
      <c r="G1" s="175"/>
      <c r="H1" s="175"/>
      <c r="I1" s="175"/>
      <c r="J1" s="175"/>
      <c r="K1" s="175"/>
      <c r="L1" s="175"/>
      <c r="M1" s="175"/>
      <c r="N1" s="175"/>
      <c r="O1" s="175"/>
      <c r="P1" s="175"/>
      <c r="Q1" s="175"/>
      <c r="R1" s="175"/>
      <c r="S1" s="175"/>
      <c r="T1" s="175"/>
      <c r="U1" s="176"/>
      <c r="V1" s="163"/>
      <c r="W1" s="163"/>
      <c r="X1" s="163"/>
    </row>
    <row r="2" spans="1:24" ht="37.5" customHeight="1">
      <c r="A2" s="168"/>
      <c r="B2" s="169"/>
      <c r="C2" s="169"/>
      <c r="D2" s="170"/>
      <c r="E2" s="149" t="s">
        <v>24</v>
      </c>
      <c r="F2" s="150"/>
      <c r="G2" s="150"/>
      <c r="H2" s="150"/>
      <c r="I2" s="150"/>
      <c r="J2" s="150"/>
      <c r="K2" s="150"/>
      <c r="L2" s="150"/>
      <c r="M2" s="150"/>
      <c r="N2" s="150"/>
      <c r="O2" s="150"/>
      <c r="P2" s="150"/>
      <c r="Q2" s="150"/>
      <c r="R2" s="150"/>
      <c r="S2" s="150"/>
      <c r="T2" s="150"/>
      <c r="U2" s="151"/>
      <c r="V2" s="163"/>
      <c r="W2" s="163"/>
      <c r="X2" s="163"/>
    </row>
    <row r="3" spans="1:24" ht="37.5" customHeight="1">
      <c r="A3" s="171"/>
      <c r="B3" s="172"/>
      <c r="C3" s="172"/>
      <c r="D3" s="173"/>
      <c r="E3" s="152"/>
      <c r="F3" s="153"/>
      <c r="G3" s="153"/>
      <c r="H3" s="153"/>
      <c r="I3" s="153"/>
      <c r="J3" s="153"/>
      <c r="K3" s="153"/>
      <c r="L3" s="153"/>
      <c r="M3" s="153"/>
      <c r="N3" s="153"/>
      <c r="O3" s="153"/>
      <c r="P3" s="153"/>
      <c r="Q3" s="153"/>
      <c r="R3" s="153"/>
      <c r="S3" s="153"/>
      <c r="T3" s="153"/>
      <c r="U3" s="154"/>
      <c r="V3" s="163"/>
      <c r="W3" s="163"/>
      <c r="X3" s="163"/>
    </row>
    <row r="4" spans="1:24" ht="30" customHeight="1">
      <c r="A4" s="155" t="s">
        <v>69</v>
      </c>
      <c r="B4" s="156"/>
      <c r="C4" s="156"/>
      <c r="D4" s="157"/>
      <c r="E4" s="155" t="s">
        <v>26</v>
      </c>
      <c r="F4" s="156"/>
      <c r="G4" s="156"/>
      <c r="H4" s="157"/>
      <c r="I4" s="155" t="s">
        <v>258</v>
      </c>
      <c r="J4" s="156"/>
      <c r="K4" s="156"/>
      <c r="L4" s="156"/>
      <c r="M4" s="156"/>
      <c r="N4" s="156"/>
      <c r="O4" s="156"/>
      <c r="P4" s="156"/>
      <c r="Q4" s="156"/>
      <c r="R4" s="156"/>
      <c r="S4" s="156"/>
      <c r="T4" s="156"/>
      <c r="U4" s="157"/>
      <c r="V4" s="164" t="s">
        <v>25</v>
      </c>
      <c r="W4" s="164"/>
      <c r="X4" s="164"/>
    </row>
    <row r="5" spans="1:24" ht="23.25" customHeight="1">
      <c r="A5" s="159" t="s">
        <v>0</v>
      </c>
      <c r="B5" s="159"/>
      <c r="C5" s="159"/>
      <c r="D5" s="159"/>
      <c r="E5" s="159" t="s">
        <v>1</v>
      </c>
      <c r="F5" s="159"/>
      <c r="G5" s="159"/>
      <c r="H5" s="159"/>
      <c r="I5" s="159"/>
      <c r="J5" s="159"/>
      <c r="K5" s="159"/>
      <c r="L5" s="159"/>
      <c r="M5" s="159" t="s">
        <v>2</v>
      </c>
      <c r="N5" s="159"/>
      <c r="O5" s="159"/>
      <c r="P5" s="159"/>
      <c r="Q5" s="160" t="s">
        <v>3</v>
      </c>
      <c r="R5" s="161"/>
      <c r="S5" s="161"/>
      <c r="T5" s="161"/>
      <c r="U5" s="161"/>
      <c r="V5" s="161"/>
      <c r="W5" s="161"/>
      <c r="X5" s="162"/>
    </row>
    <row r="6" spans="1:24" ht="141.75" customHeight="1">
      <c r="A6" s="114" t="s">
        <v>4</v>
      </c>
      <c r="B6" s="114" t="s">
        <v>21</v>
      </c>
      <c r="C6" s="114" t="s">
        <v>4</v>
      </c>
      <c r="D6" s="114" t="s">
        <v>22</v>
      </c>
      <c r="E6" s="114" t="s">
        <v>23</v>
      </c>
      <c r="F6" s="114" t="s">
        <v>5</v>
      </c>
      <c r="G6" s="114" t="s">
        <v>6</v>
      </c>
      <c r="H6" s="114" t="s">
        <v>7</v>
      </c>
      <c r="I6" s="114" t="s">
        <v>8</v>
      </c>
      <c r="J6" s="114" t="s">
        <v>9</v>
      </c>
      <c r="K6" s="114" t="s">
        <v>10</v>
      </c>
      <c r="L6" s="114" t="s">
        <v>11</v>
      </c>
      <c r="M6" s="117" t="s">
        <v>12</v>
      </c>
      <c r="N6" s="10" t="s">
        <v>13</v>
      </c>
      <c r="O6" s="9" t="s">
        <v>14</v>
      </c>
      <c r="P6" s="11" t="s">
        <v>15</v>
      </c>
      <c r="Q6" s="72" t="s">
        <v>16</v>
      </c>
      <c r="R6" s="72" t="s">
        <v>17</v>
      </c>
      <c r="S6" s="73" t="s">
        <v>18</v>
      </c>
      <c r="T6" s="73" t="s">
        <v>124</v>
      </c>
      <c r="U6" s="114" t="s">
        <v>19</v>
      </c>
      <c r="V6" s="71" t="s">
        <v>20</v>
      </c>
      <c r="W6" s="74" t="s">
        <v>97</v>
      </c>
      <c r="X6" s="74" t="s">
        <v>98</v>
      </c>
    </row>
    <row r="7" spans="1:24" ht="165.75" customHeight="1">
      <c r="A7" s="15">
        <v>6</v>
      </c>
      <c r="B7" s="18" t="s">
        <v>125</v>
      </c>
      <c r="C7" s="15">
        <v>6.2</v>
      </c>
      <c r="D7" s="18" t="s">
        <v>139</v>
      </c>
      <c r="E7" s="16" t="s">
        <v>31</v>
      </c>
      <c r="F7" s="15" t="s">
        <v>33</v>
      </c>
      <c r="G7" s="15" t="s">
        <v>34</v>
      </c>
      <c r="H7" s="17" t="s">
        <v>72</v>
      </c>
      <c r="I7" s="16" t="s">
        <v>181</v>
      </c>
      <c r="J7" s="15" t="s">
        <v>121</v>
      </c>
      <c r="K7" s="15" t="s">
        <v>122</v>
      </c>
      <c r="L7" s="19">
        <v>0.9</v>
      </c>
      <c r="M7" s="20" t="s">
        <v>200</v>
      </c>
      <c r="N7" s="20" t="s">
        <v>201</v>
      </c>
      <c r="O7" s="20" t="s">
        <v>202</v>
      </c>
      <c r="P7" s="20" t="s">
        <v>203</v>
      </c>
      <c r="Q7" s="79" t="s">
        <v>265</v>
      </c>
      <c r="R7" s="79" t="s">
        <v>265</v>
      </c>
      <c r="S7" s="79" t="s">
        <v>265</v>
      </c>
      <c r="T7" s="79" t="s">
        <v>265</v>
      </c>
      <c r="U7" s="79" t="s">
        <v>265</v>
      </c>
      <c r="V7" s="79" t="s">
        <v>266</v>
      </c>
      <c r="W7" s="145" t="s">
        <v>309</v>
      </c>
      <c r="X7" s="145" t="s">
        <v>295</v>
      </c>
    </row>
    <row r="8" spans="1:24" ht="141.75" customHeight="1">
      <c r="A8" s="15">
        <v>3</v>
      </c>
      <c r="B8" s="18" t="s">
        <v>126</v>
      </c>
      <c r="C8" s="15">
        <v>3.8</v>
      </c>
      <c r="D8" s="18" t="s">
        <v>146</v>
      </c>
      <c r="E8" s="16" t="s">
        <v>31</v>
      </c>
      <c r="F8" s="15" t="s">
        <v>32</v>
      </c>
      <c r="G8" s="15" t="s">
        <v>163</v>
      </c>
      <c r="H8" s="17" t="s">
        <v>162</v>
      </c>
      <c r="I8" s="16" t="s">
        <v>164</v>
      </c>
      <c r="J8" s="15" t="s">
        <v>121</v>
      </c>
      <c r="K8" s="15" t="s">
        <v>122</v>
      </c>
      <c r="L8" s="19">
        <v>1</v>
      </c>
      <c r="M8" s="20" t="s">
        <v>27</v>
      </c>
      <c r="N8" s="20" t="s">
        <v>28</v>
      </c>
      <c r="O8" s="20" t="s">
        <v>29</v>
      </c>
      <c r="P8" s="20" t="s">
        <v>30</v>
      </c>
      <c r="Q8" s="79">
        <v>1</v>
      </c>
      <c r="R8" s="79">
        <v>1</v>
      </c>
      <c r="S8" s="19">
        <f>Q8/R8</f>
        <v>1</v>
      </c>
      <c r="T8" s="19">
        <f aca="true" t="shared" si="0" ref="T8:T14">(S8/L8)</f>
        <v>1</v>
      </c>
      <c r="U8" s="109" t="str">
        <f>IF(S8&gt;=95%,$P$6,IF(S8&gt;=70%,$O$6,IF(S8&gt;=50%,$N$6,IF(S8&lt;50%,$M$6,"ojo"))))</f>
        <v>SATISFACTORIO</v>
      </c>
      <c r="V8" s="98" t="s">
        <v>263</v>
      </c>
      <c r="W8" s="145" t="s">
        <v>310</v>
      </c>
      <c r="X8" s="145" t="s">
        <v>295</v>
      </c>
    </row>
    <row r="9" spans="1:24" ht="186.75" customHeight="1">
      <c r="A9" s="15">
        <v>5</v>
      </c>
      <c r="B9" s="18" t="s">
        <v>196</v>
      </c>
      <c r="C9" s="15">
        <v>5.2</v>
      </c>
      <c r="D9" s="18" t="s">
        <v>133</v>
      </c>
      <c r="E9" s="16" t="s">
        <v>31</v>
      </c>
      <c r="F9" s="15" t="s">
        <v>38</v>
      </c>
      <c r="G9" s="15" t="s">
        <v>194</v>
      </c>
      <c r="H9" s="17" t="s">
        <v>193</v>
      </c>
      <c r="I9" s="16" t="s">
        <v>195</v>
      </c>
      <c r="J9" s="15">
        <v>2</v>
      </c>
      <c r="K9" s="15" t="s">
        <v>122</v>
      </c>
      <c r="L9" s="19">
        <v>1</v>
      </c>
      <c r="M9" s="20" t="s">
        <v>27</v>
      </c>
      <c r="N9" s="20" t="s">
        <v>28</v>
      </c>
      <c r="O9" s="20" t="s">
        <v>29</v>
      </c>
      <c r="P9" s="20" t="s">
        <v>30</v>
      </c>
      <c r="Q9" s="79">
        <v>2</v>
      </c>
      <c r="R9" s="79">
        <v>2</v>
      </c>
      <c r="S9" s="19">
        <f>Q9/R9</f>
        <v>1</v>
      </c>
      <c r="T9" s="19">
        <f t="shared" si="0"/>
        <v>1</v>
      </c>
      <c r="U9" s="109" t="str">
        <f>IF(S9&gt;=95%,$P$6,IF(S9&gt;=70%,$O$6,IF(S9&gt;=50%,$N$6,IF(S9&lt;50%,$M$6,"ojo"))))</f>
        <v>SATISFACTORIO</v>
      </c>
      <c r="V9" s="129" t="s">
        <v>264</v>
      </c>
      <c r="W9" s="145" t="s">
        <v>311</v>
      </c>
      <c r="X9" s="145" t="s">
        <v>295</v>
      </c>
    </row>
    <row r="10" spans="1:24" ht="135" customHeight="1">
      <c r="A10" s="21">
        <v>4</v>
      </c>
      <c r="B10" s="23" t="s">
        <v>154</v>
      </c>
      <c r="C10" s="21">
        <v>4.4</v>
      </c>
      <c r="D10" s="23" t="s">
        <v>218</v>
      </c>
      <c r="E10" s="21" t="s">
        <v>99</v>
      </c>
      <c r="F10" s="22" t="s">
        <v>33</v>
      </c>
      <c r="G10" s="22" t="s">
        <v>140</v>
      </c>
      <c r="H10" s="24" t="s">
        <v>220</v>
      </c>
      <c r="I10" s="21" t="s">
        <v>222</v>
      </c>
      <c r="J10" s="22" t="s">
        <v>121</v>
      </c>
      <c r="K10" s="22" t="s">
        <v>123</v>
      </c>
      <c r="L10" s="113">
        <v>0.8</v>
      </c>
      <c r="M10" s="22" t="s">
        <v>224</v>
      </c>
      <c r="N10" s="21" t="s">
        <v>225</v>
      </c>
      <c r="O10" s="22" t="s">
        <v>226</v>
      </c>
      <c r="P10" s="21" t="s">
        <v>227</v>
      </c>
      <c r="Q10" s="80">
        <v>1489</v>
      </c>
      <c r="R10" s="81">
        <v>1225</v>
      </c>
      <c r="S10" s="110">
        <f>Q10/R10</f>
        <v>1.2155102040816326</v>
      </c>
      <c r="T10" s="110">
        <f t="shared" si="0"/>
        <v>1.5193877551020407</v>
      </c>
      <c r="U10" s="109" t="str">
        <f>IF(S10&gt;=75%,$P$6,IF(S10&gt;=50%,$O$6,IF(S10&gt;=30%,$N$6,IF(S10&lt;30%,$M$6,"ojo"))))</f>
        <v>SATISFACTORIO</v>
      </c>
      <c r="V10" s="99" t="s">
        <v>270</v>
      </c>
      <c r="W10" s="99" t="s">
        <v>286</v>
      </c>
      <c r="X10" s="82" t="s">
        <v>295</v>
      </c>
    </row>
    <row r="11" spans="1:24" ht="134.25" customHeight="1">
      <c r="A11" s="21">
        <v>4</v>
      </c>
      <c r="B11" s="23" t="s">
        <v>154</v>
      </c>
      <c r="C11" s="21">
        <v>4.4</v>
      </c>
      <c r="D11" s="23" t="s">
        <v>218</v>
      </c>
      <c r="E11" s="21" t="s">
        <v>99</v>
      </c>
      <c r="F11" s="22" t="s">
        <v>33</v>
      </c>
      <c r="G11" s="22" t="s">
        <v>219</v>
      </c>
      <c r="H11" s="24" t="s">
        <v>221</v>
      </c>
      <c r="I11" s="21" t="s">
        <v>223</v>
      </c>
      <c r="J11" s="22" t="s">
        <v>121</v>
      </c>
      <c r="K11" s="22" t="s">
        <v>123</v>
      </c>
      <c r="L11" s="113">
        <v>0.8</v>
      </c>
      <c r="M11" s="22" t="s">
        <v>224</v>
      </c>
      <c r="N11" s="21" t="s">
        <v>225</v>
      </c>
      <c r="O11" s="22" t="s">
        <v>226</v>
      </c>
      <c r="P11" s="21" t="s">
        <v>227</v>
      </c>
      <c r="Q11" s="80">
        <v>114</v>
      </c>
      <c r="R11" s="81">
        <v>126</v>
      </c>
      <c r="S11" s="110">
        <f>Q11/R11</f>
        <v>0.9047619047619048</v>
      </c>
      <c r="T11" s="110">
        <f t="shared" si="0"/>
        <v>1.130952380952381</v>
      </c>
      <c r="U11" s="109" t="str">
        <f>IF(S11&gt;=75%,$P$6,IF(S11&gt;=50%,$O$6,IF(S11&gt;=30%,$N$6,IF(S11&lt;30%,$M$6,"ojo"))))</f>
        <v>SATISFACTORIO</v>
      </c>
      <c r="V11" s="99" t="s">
        <v>271</v>
      </c>
      <c r="W11" s="99" t="s">
        <v>271</v>
      </c>
      <c r="X11" s="82" t="s">
        <v>295</v>
      </c>
    </row>
    <row r="12" spans="1:24" ht="112.5" customHeight="1">
      <c r="A12" s="25">
        <v>2</v>
      </c>
      <c r="B12" s="27" t="s">
        <v>141</v>
      </c>
      <c r="C12" s="25">
        <v>2.1</v>
      </c>
      <c r="D12" s="27" t="s">
        <v>142</v>
      </c>
      <c r="E12" s="26" t="s">
        <v>37</v>
      </c>
      <c r="F12" s="28" t="s">
        <v>32</v>
      </c>
      <c r="G12" s="28" t="s">
        <v>39</v>
      </c>
      <c r="H12" s="29" t="s">
        <v>127</v>
      </c>
      <c r="I12" s="26" t="s">
        <v>161</v>
      </c>
      <c r="J12" s="26" t="s">
        <v>121</v>
      </c>
      <c r="K12" s="25" t="s">
        <v>123</v>
      </c>
      <c r="L12" s="28" t="s">
        <v>35</v>
      </c>
      <c r="M12" s="25" t="s">
        <v>206</v>
      </c>
      <c r="N12" s="25" t="s">
        <v>205</v>
      </c>
      <c r="O12" s="25" t="s">
        <v>204</v>
      </c>
      <c r="P12" s="25" t="s">
        <v>192</v>
      </c>
      <c r="Q12" s="83">
        <v>25</v>
      </c>
      <c r="R12" s="83">
        <v>25</v>
      </c>
      <c r="S12" s="111">
        <f aca="true" t="shared" si="1" ref="S12:S21">Q12/R12</f>
        <v>1</v>
      </c>
      <c r="T12" s="111">
        <f t="shared" si="0"/>
        <v>1.0526315789473684</v>
      </c>
      <c r="U12" s="109" t="str">
        <f>IF(S12&gt;=90%,$P$6,IF(S12&gt;=65%,$O$6,IF(S12&gt;=45%,$N$6,IF(S12&lt;45%,$M$6,"ojo"))))</f>
        <v>SATISFACTORIO</v>
      </c>
      <c r="V12" s="100" t="s">
        <v>268</v>
      </c>
      <c r="W12" s="83" t="s">
        <v>296</v>
      </c>
      <c r="X12" s="83" t="s">
        <v>295</v>
      </c>
    </row>
    <row r="13" spans="1:24" ht="163.5" customHeight="1">
      <c r="A13" s="30">
        <v>1</v>
      </c>
      <c r="B13" s="34" t="s">
        <v>143</v>
      </c>
      <c r="C13" s="35">
        <v>1.2</v>
      </c>
      <c r="D13" s="34" t="s">
        <v>128</v>
      </c>
      <c r="E13" s="33" t="s">
        <v>40</v>
      </c>
      <c r="F13" s="30" t="s">
        <v>32</v>
      </c>
      <c r="G13" s="30" t="s">
        <v>41</v>
      </c>
      <c r="H13" s="32" t="s">
        <v>70</v>
      </c>
      <c r="I13" s="30" t="s">
        <v>182</v>
      </c>
      <c r="J13" s="31" t="s">
        <v>121</v>
      </c>
      <c r="K13" s="30" t="s">
        <v>123</v>
      </c>
      <c r="L13" s="36">
        <v>0.95</v>
      </c>
      <c r="M13" s="30" t="s">
        <v>206</v>
      </c>
      <c r="N13" s="30" t="s">
        <v>205</v>
      </c>
      <c r="O13" s="30" t="s">
        <v>204</v>
      </c>
      <c r="P13" s="30" t="s">
        <v>192</v>
      </c>
      <c r="Q13" s="84">
        <v>981</v>
      </c>
      <c r="R13" s="84">
        <v>981</v>
      </c>
      <c r="S13" s="36">
        <f t="shared" si="1"/>
        <v>1</v>
      </c>
      <c r="T13" s="31">
        <f t="shared" si="0"/>
        <v>1.0526315789473684</v>
      </c>
      <c r="U13" s="109" t="str">
        <f>IF(S13&gt;=90%,$P$6,IF(S13&gt;=65%,$O$6,IF(S13&gt;=45%,$N$6,IF(S13&lt;45%,$M$6,"ojo"))))</f>
        <v>SATISFACTORIO</v>
      </c>
      <c r="V13" s="101" t="s">
        <v>269</v>
      </c>
      <c r="W13" s="86" t="s">
        <v>297</v>
      </c>
      <c r="X13" s="85" t="s">
        <v>295</v>
      </c>
    </row>
    <row r="14" spans="1:24" ht="173.25" customHeight="1">
      <c r="A14" s="37">
        <v>5</v>
      </c>
      <c r="B14" s="41" t="s">
        <v>130</v>
      </c>
      <c r="C14" s="38">
        <v>5.3</v>
      </c>
      <c r="D14" s="40" t="s">
        <v>129</v>
      </c>
      <c r="E14" s="38" t="s">
        <v>42</v>
      </c>
      <c r="F14" s="37" t="s">
        <v>32</v>
      </c>
      <c r="G14" s="38" t="s">
        <v>43</v>
      </c>
      <c r="H14" s="39" t="s">
        <v>44</v>
      </c>
      <c r="I14" s="38" t="s">
        <v>170</v>
      </c>
      <c r="J14" s="38" t="s">
        <v>121</v>
      </c>
      <c r="K14" s="38" t="s">
        <v>122</v>
      </c>
      <c r="L14" s="42">
        <v>0.95</v>
      </c>
      <c r="M14" s="118" t="s">
        <v>206</v>
      </c>
      <c r="N14" s="38" t="s">
        <v>205</v>
      </c>
      <c r="O14" s="75" t="s">
        <v>204</v>
      </c>
      <c r="P14" s="76" t="s">
        <v>192</v>
      </c>
      <c r="Q14" s="87" t="s">
        <v>302</v>
      </c>
      <c r="R14" s="87" t="s">
        <v>303</v>
      </c>
      <c r="S14" s="42">
        <f t="shared" si="1"/>
        <v>0</v>
      </c>
      <c r="T14" s="42">
        <f t="shared" si="0"/>
        <v>0</v>
      </c>
      <c r="U14" s="109" t="str">
        <f aca="true" t="shared" si="2" ref="U14:U27">IF(S14&gt;=95%,$P$6,IF(S14&gt;=70%,$O$6,IF(S14&gt;=50%,$N$6,IF(S14&lt;50%,$M$6,"ojo"))))</f>
        <v>INSATISFACTORIO</v>
      </c>
      <c r="V14" s="130" t="s">
        <v>272</v>
      </c>
      <c r="W14" s="87" t="s">
        <v>304</v>
      </c>
      <c r="X14" s="88" t="s">
        <v>295</v>
      </c>
    </row>
    <row r="15" spans="1:24" ht="241.5" customHeight="1">
      <c r="A15" s="43">
        <v>5</v>
      </c>
      <c r="B15" s="45" t="s">
        <v>130</v>
      </c>
      <c r="C15" s="43">
        <v>5.5</v>
      </c>
      <c r="D15" s="45" t="s">
        <v>144</v>
      </c>
      <c r="E15" s="43" t="s">
        <v>45</v>
      </c>
      <c r="F15" s="44" t="s">
        <v>38</v>
      </c>
      <c r="G15" s="43" t="s">
        <v>46</v>
      </c>
      <c r="H15" s="47" t="s">
        <v>105</v>
      </c>
      <c r="I15" s="43" t="s">
        <v>183</v>
      </c>
      <c r="J15" s="43" t="s">
        <v>121</v>
      </c>
      <c r="K15" s="43" t="s">
        <v>122</v>
      </c>
      <c r="L15" s="46">
        <v>1</v>
      </c>
      <c r="M15" s="44" t="s">
        <v>27</v>
      </c>
      <c r="N15" s="43" t="s">
        <v>28</v>
      </c>
      <c r="O15" s="77" t="s">
        <v>29</v>
      </c>
      <c r="P15" s="78" t="s">
        <v>30</v>
      </c>
      <c r="Q15" s="89">
        <v>6</v>
      </c>
      <c r="R15" s="89">
        <v>6</v>
      </c>
      <c r="S15" s="46">
        <f t="shared" si="1"/>
        <v>1</v>
      </c>
      <c r="T15" s="46">
        <f>S15/L15</f>
        <v>1</v>
      </c>
      <c r="U15" s="109" t="str">
        <f t="shared" si="2"/>
        <v>SATISFACTORIO</v>
      </c>
      <c r="V15" s="132" t="s">
        <v>273</v>
      </c>
      <c r="W15" s="89" t="s">
        <v>305</v>
      </c>
      <c r="X15" s="89" t="s">
        <v>295</v>
      </c>
    </row>
    <row r="16" spans="1:24" ht="123.75" customHeight="1">
      <c r="A16" s="43">
        <v>3</v>
      </c>
      <c r="B16" s="45" t="s">
        <v>126</v>
      </c>
      <c r="C16" s="43">
        <v>3.7</v>
      </c>
      <c r="D16" s="45" t="s">
        <v>131</v>
      </c>
      <c r="E16" s="43" t="s">
        <v>45</v>
      </c>
      <c r="F16" s="44" t="s">
        <v>103</v>
      </c>
      <c r="G16" s="43" t="s">
        <v>47</v>
      </c>
      <c r="H16" s="47" t="s">
        <v>102</v>
      </c>
      <c r="I16" s="43" t="s">
        <v>184</v>
      </c>
      <c r="J16" s="43" t="s">
        <v>121</v>
      </c>
      <c r="K16" s="43" t="s">
        <v>123</v>
      </c>
      <c r="L16" s="46">
        <v>1</v>
      </c>
      <c r="M16" s="44" t="s">
        <v>27</v>
      </c>
      <c r="N16" s="43" t="s">
        <v>28</v>
      </c>
      <c r="O16" s="77" t="s">
        <v>29</v>
      </c>
      <c r="P16" s="78" t="s">
        <v>30</v>
      </c>
      <c r="Q16" s="89">
        <v>4</v>
      </c>
      <c r="R16" s="89">
        <v>4</v>
      </c>
      <c r="S16" s="146">
        <v>1</v>
      </c>
      <c r="T16" s="146">
        <v>1</v>
      </c>
      <c r="U16" s="109" t="str">
        <f t="shared" si="2"/>
        <v>SATISFACTORIO</v>
      </c>
      <c r="V16" s="131" t="s">
        <v>306</v>
      </c>
      <c r="W16" s="89" t="s">
        <v>318</v>
      </c>
      <c r="X16" s="89" t="s">
        <v>295</v>
      </c>
    </row>
    <row r="17" spans="1:24" ht="117.75" customHeight="1">
      <c r="A17" s="43">
        <v>3</v>
      </c>
      <c r="B17" s="45" t="s">
        <v>126</v>
      </c>
      <c r="C17" s="43">
        <v>3.11</v>
      </c>
      <c r="D17" s="45" t="s">
        <v>145</v>
      </c>
      <c r="E17" s="43" t="s">
        <v>45</v>
      </c>
      <c r="F17" s="44" t="s">
        <v>32</v>
      </c>
      <c r="G17" s="43" t="s">
        <v>48</v>
      </c>
      <c r="H17" s="47" t="s">
        <v>104</v>
      </c>
      <c r="I17" s="43" t="s">
        <v>185</v>
      </c>
      <c r="J17" s="43" t="s">
        <v>121</v>
      </c>
      <c r="K17" s="43" t="s">
        <v>123</v>
      </c>
      <c r="L17" s="46">
        <v>1</v>
      </c>
      <c r="M17" s="44" t="s">
        <v>27</v>
      </c>
      <c r="N17" s="43" t="s">
        <v>28</v>
      </c>
      <c r="O17" s="77" t="s">
        <v>29</v>
      </c>
      <c r="P17" s="78" t="s">
        <v>30</v>
      </c>
      <c r="Q17" s="89">
        <v>5</v>
      </c>
      <c r="R17" s="89">
        <v>5</v>
      </c>
      <c r="S17" s="46">
        <f t="shared" si="1"/>
        <v>1</v>
      </c>
      <c r="T17" s="46">
        <f>(S17/L17)</f>
        <v>1</v>
      </c>
      <c r="U17" s="109" t="str">
        <f t="shared" si="2"/>
        <v>SATISFACTORIO</v>
      </c>
      <c r="V17" s="131" t="s">
        <v>274</v>
      </c>
      <c r="W17" s="89" t="s">
        <v>307</v>
      </c>
      <c r="X17" s="89" t="s">
        <v>295</v>
      </c>
    </row>
    <row r="18" spans="1:24" ht="123.75" customHeight="1">
      <c r="A18" s="43">
        <v>3</v>
      </c>
      <c r="B18" s="45" t="s">
        <v>126</v>
      </c>
      <c r="C18" s="43">
        <v>3.8</v>
      </c>
      <c r="D18" s="45" t="s">
        <v>147</v>
      </c>
      <c r="E18" s="43" t="s">
        <v>45</v>
      </c>
      <c r="F18" s="44" t="s">
        <v>103</v>
      </c>
      <c r="G18" s="43" t="s">
        <v>109</v>
      </c>
      <c r="H18" s="47" t="s">
        <v>116</v>
      </c>
      <c r="I18" s="43" t="s">
        <v>186</v>
      </c>
      <c r="J18" s="43" t="s">
        <v>121</v>
      </c>
      <c r="K18" s="43" t="s">
        <v>123</v>
      </c>
      <c r="L18" s="46">
        <v>1</v>
      </c>
      <c r="M18" s="44" t="s">
        <v>27</v>
      </c>
      <c r="N18" s="43" t="s">
        <v>28</v>
      </c>
      <c r="O18" s="77" t="s">
        <v>29</v>
      </c>
      <c r="P18" s="78" t="s">
        <v>30</v>
      </c>
      <c r="Q18" s="89">
        <v>138339</v>
      </c>
      <c r="R18" s="89">
        <v>138339</v>
      </c>
      <c r="S18" s="46">
        <f t="shared" si="1"/>
        <v>1</v>
      </c>
      <c r="T18" s="46">
        <f>(S18/L18)</f>
        <v>1</v>
      </c>
      <c r="U18" s="109" t="str">
        <f t="shared" si="2"/>
        <v>SATISFACTORIO</v>
      </c>
      <c r="V18" s="131" t="s">
        <v>275</v>
      </c>
      <c r="W18" s="89" t="s">
        <v>308</v>
      </c>
      <c r="X18" s="89" t="s">
        <v>295</v>
      </c>
    </row>
    <row r="19" spans="1:24" ht="168" customHeight="1">
      <c r="A19" s="48">
        <v>3</v>
      </c>
      <c r="B19" s="106" t="s">
        <v>171</v>
      </c>
      <c r="C19" s="49" t="s">
        <v>172</v>
      </c>
      <c r="D19" s="106" t="s">
        <v>173</v>
      </c>
      <c r="E19" s="48" t="s">
        <v>49</v>
      </c>
      <c r="F19" s="48" t="s">
        <v>33</v>
      </c>
      <c r="G19" s="49" t="s">
        <v>153</v>
      </c>
      <c r="H19" s="107" t="s">
        <v>174</v>
      </c>
      <c r="I19" s="48" t="s">
        <v>187</v>
      </c>
      <c r="J19" s="48" t="s">
        <v>121</v>
      </c>
      <c r="K19" s="49" t="s">
        <v>123</v>
      </c>
      <c r="L19" s="108">
        <v>0.91</v>
      </c>
      <c r="M19" s="48" t="s">
        <v>200</v>
      </c>
      <c r="N19" s="48" t="s">
        <v>201</v>
      </c>
      <c r="O19" s="49" t="s">
        <v>202</v>
      </c>
      <c r="P19" s="48" t="s">
        <v>203</v>
      </c>
      <c r="Q19" s="90">
        <v>9</v>
      </c>
      <c r="R19" s="90">
        <v>9</v>
      </c>
      <c r="S19" s="112">
        <f t="shared" si="1"/>
        <v>1</v>
      </c>
      <c r="T19" s="112">
        <v>1</v>
      </c>
      <c r="U19" s="109" t="str">
        <f>IF(S19&gt;=85%,$P$6,IF(S19&gt;=60%,$O$6,IF(S19&gt;=40%,$N$6,IF(S19&lt;40%,$M$6,"ojo"))))</f>
        <v>SATISFACTORIO</v>
      </c>
      <c r="V19" s="90" t="s">
        <v>276</v>
      </c>
      <c r="W19" s="90" t="s">
        <v>300</v>
      </c>
      <c r="X19" s="90" t="s">
        <v>295</v>
      </c>
    </row>
    <row r="20" spans="1:24" ht="117.75" customHeight="1">
      <c r="A20" s="48">
        <v>3</v>
      </c>
      <c r="B20" s="106" t="s">
        <v>171</v>
      </c>
      <c r="C20" s="49" t="s">
        <v>172</v>
      </c>
      <c r="D20" s="106" t="s">
        <v>131</v>
      </c>
      <c r="E20" s="48" t="s">
        <v>49</v>
      </c>
      <c r="F20" s="48" t="s">
        <v>38</v>
      </c>
      <c r="G20" s="49" t="s">
        <v>175</v>
      </c>
      <c r="H20" s="107" t="s">
        <v>176</v>
      </c>
      <c r="I20" s="48" t="s">
        <v>207</v>
      </c>
      <c r="J20" s="48" t="s">
        <v>132</v>
      </c>
      <c r="K20" s="49" t="s">
        <v>123</v>
      </c>
      <c r="L20" s="108">
        <v>0.9</v>
      </c>
      <c r="M20" s="48" t="s">
        <v>200</v>
      </c>
      <c r="N20" s="48" t="s">
        <v>201</v>
      </c>
      <c r="O20" s="49" t="s">
        <v>202</v>
      </c>
      <c r="P20" s="48" t="s">
        <v>203</v>
      </c>
      <c r="Q20" s="90">
        <v>3</v>
      </c>
      <c r="R20" s="90">
        <v>3</v>
      </c>
      <c r="S20" s="112">
        <f t="shared" si="1"/>
        <v>1</v>
      </c>
      <c r="T20" s="112">
        <f>(S20/L20)</f>
        <v>1.1111111111111112</v>
      </c>
      <c r="U20" s="109" t="str">
        <f>IF(S20&gt;=85%,$P$6,IF(S20&gt;=60%,$O$6,IF(S20&gt;=40%,$N$6,IF(S20&lt;40%,$M$6,"ojo"))))</f>
        <v>SATISFACTORIO</v>
      </c>
      <c r="V20" s="90" t="s">
        <v>277</v>
      </c>
      <c r="W20" s="90" t="s">
        <v>298</v>
      </c>
      <c r="X20" s="90" t="s">
        <v>295</v>
      </c>
    </row>
    <row r="21" spans="1:24" ht="137.25" customHeight="1">
      <c r="A21" s="48">
        <v>3</v>
      </c>
      <c r="B21" s="106" t="s">
        <v>126</v>
      </c>
      <c r="C21" s="49" t="s">
        <v>177</v>
      </c>
      <c r="D21" s="106" t="s">
        <v>131</v>
      </c>
      <c r="E21" s="48" t="s">
        <v>49</v>
      </c>
      <c r="F21" s="48" t="s">
        <v>38</v>
      </c>
      <c r="G21" s="49" t="s">
        <v>178</v>
      </c>
      <c r="H21" s="107" t="s">
        <v>179</v>
      </c>
      <c r="I21" s="48" t="s">
        <v>180</v>
      </c>
      <c r="J21" s="48" t="s">
        <v>121</v>
      </c>
      <c r="K21" s="49" t="s">
        <v>122</v>
      </c>
      <c r="L21" s="108">
        <v>1</v>
      </c>
      <c r="M21" s="48" t="s">
        <v>27</v>
      </c>
      <c r="N21" s="48" t="s">
        <v>28</v>
      </c>
      <c r="O21" s="49" t="s">
        <v>29</v>
      </c>
      <c r="P21" s="48" t="s">
        <v>30</v>
      </c>
      <c r="Q21" s="90">
        <v>47</v>
      </c>
      <c r="R21" s="90">
        <v>47</v>
      </c>
      <c r="S21" s="112">
        <f t="shared" si="1"/>
        <v>1</v>
      </c>
      <c r="T21" s="112">
        <f>(S21/L21)</f>
        <v>1</v>
      </c>
      <c r="U21" s="109" t="str">
        <f t="shared" si="2"/>
        <v>SATISFACTORIO</v>
      </c>
      <c r="V21" s="90" t="s">
        <v>278</v>
      </c>
      <c r="W21" s="90" t="s">
        <v>299</v>
      </c>
      <c r="X21" s="90" t="s">
        <v>295</v>
      </c>
    </row>
    <row r="22" spans="1:24" ht="106.5" customHeight="1">
      <c r="A22" s="50">
        <v>5</v>
      </c>
      <c r="B22" s="51" t="s">
        <v>148</v>
      </c>
      <c r="C22" s="50">
        <v>5.2</v>
      </c>
      <c r="D22" s="51" t="s">
        <v>133</v>
      </c>
      <c r="E22" s="50" t="s">
        <v>111</v>
      </c>
      <c r="F22" s="50" t="s">
        <v>32</v>
      </c>
      <c r="G22" s="50" t="s">
        <v>50</v>
      </c>
      <c r="H22" s="53" t="s">
        <v>67</v>
      </c>
      <c r="I22" s="50" t="s">
        <v>134</v>
      </c>
      <c r="J22" s="50" t="s">
        <v>121</v>
      </c>
      <c r="K22" s="50" t="s">
        <v>122</v>
      </c>
      <c r="L22" s="52">
        <v>0.95</v>
      </c>
      <c r="M22" s="50" t="s">
        <v>206</v>
      </c>
      <c r="N22" s="50" t="s">
        <v>205</v>
      </c>
      <c r="O22" s="50" t="s">
        <v>204</v>
      </c>
      <c r="P22" s="50" t="s">
        <v>192</v>
      </c>
      <c r="Q22" s="91" t="s">
        <v>265</v>
      </c>
      <c r="R22" s="91" t="s">
        <v>265</v>
      </c>
      <c r="S22" s="52" t="s">
        <v>265</v>
      </c>
      <c r="T22" s="52" t="s">
        <v>265</v>
      </c>
      <c r="U22" s="52" t="s">
        <v>265</v>
      </c>
      <c r="V22" s="102" t="s">
        <v>266</v>
      </c>
      <c r="W22" s="102" t="s">
        <v>266</v>
      </c>
      <c r="X22" s="91" t="s">
        <v>295</v>
      </c>
    </row>
    <row r="23" spans="1:24" ht="102.75" customHeight="1">
      <c r="A23" s="50">
        <v>5</v>
      </c>
      <c r="B23" s="51" t="s">
        <v>130</v>
      </c>
      <c r="C23" s="50">
        <v>5.2</v>
      </c>
      <c r="D23" s="51" t="s">
        <v>133</v>
      </c>
      <c r="E23" s="50" t="s">
        <v>111</v>
      </c>
      <c r="F23" s="50" t="s">
        <v>32</v>
      </c>
      <c r="G23" s="50" t="s">
        <v>51</v>
      </c>
      <c r="H23" s="53" t="s">
        <v>68</v>
      </c>
      <c r="I23" s="50" t="s">
        <v>135</v>
      </c>
      <c r="J23" s="50" t="s">
        <v>121</v>
      </c>
      <c r="K23" s="50" t="s">
        <v>122</v>
      </c>
      <c r="L23" s="52">
        <v>0.95</v>
      </c>
      <c r="M23" s="50" t="s">
        <v>206</v>
      </c>
      <c r="N23" s="50" t="s">
        <v>205</v>
      </c>
      <c r="O23" s="50" t="s">
        <v>204</v>
      </c>
      <c r="P23" s="50" t="s">
        <v>192</v>
      </c>
      <c r="Q23" s="91" t="s">
        <v>265</v>
      </c>
      <c r="R23" s="91" t="s">
        <v>265</v>
      </c>
      <c r="S23" s="52" t="s">
        <v>265</v>
      </c>
      <c r="T23" s="52" t="s">
        <v>265</v>
      </c>
      <c r="U23" s="52" t="s">
        <v>265</v>
      </c>
      <c r="V23" s="102" t="s">
        <v>266</v>
      </c>
      <c r="W23" s="102" t="s">
        <v>266</v>
      </c>
      <c r="X23" s="91" t="s">
        <v>295</v>
      </c>
    </row>
    <row r="24" spans="1:24" ht="202.5" customHeight="1">
      <c r="A24" s="50">
        <v>5</v>
      </c>
      <c r="B24" s="51" t="s">
        <v>130</v>
      </c>
      <c r="C24" s="50">
        <v>5.1</v>
      </c>
      <c r="D24" s="51" t="s">
        <v>149</v>
      </c>
      <c r="E24" s="50" t="s">
        <v>110</v>
      </c>
      <c r="F24" s="50" t="s">
        <v>168</v>
      </c>
      <c r="G24" s="50" t="s">
        <v>52</v>
      </c>
      <c r="H24" s="53" t="s">
        <v>112</v>
      </c>
      <c r="I24" s="50" t="s">
        <v>136</v>
      </c>
      <c r="J24" s="50" t="s">
        <v>121</v>
      </c>
      <c r="K24" s="50" t="s">
        <v>123</v>
      </c>
      <c r="L24" s="52">
        <v>0.95</v>
      </c>
      <c r="M24" s="50" t="s">
        <v>206</v>
      </c>
      <c r="N24" s="50" t="s">
        <v>205</v>
      </c>
      <c r="O24" s="50" t="s">
        <v>204</v>
      </c>
      <c r="P24" s="50" t="s">
        <v>192</v>
      </c>
      <c r="Q24" s="91">
        <v>1833644259</v>
      </c>
      <c r="R24" s="91">
        <v>2010086035</v>
      </c>
      <c r="S24" s="144">
        <f aca="true" t="shared" si="3" ref="S24:S37">Q24/R24</f>
        <v>0.9122217791040969</v>
      </c>
      <c r="T24" s="52">
        <f>(S24/L24)</f>
        <v>0.960233451688523</v>
      </c>
      <c r="U24" s="109" t="str">
        <f>IF(S24&gt;=90%,$P$6,IF(S24&gt;=65%,$O$6,IF(S24&gt;=45%,$N$6,IF(S24&lt;45%,$M$6,"ojo"))))</f>
        <v>SATISFACTORIO</v>
      </c>
      <c r="V24" s="102" t="s">
        <v>279</v>
      </c>
      <c r="W24" s="91" t="s">
        <v>279</v>
      </c>
      <c r="X24" s="91" t="s">
        <v>295</v>
      </c>
    </row>
    <row r="25" spans="1:24" ht="103.5" customHeight="1">
      <c r="A25" s="50">
        <v>5</v>
      </c>
      <c r="B25" s="51" t="s">
        <v>130</v>
      </c>
      <c r="C25" s="50">
        <v>5.1</v>
      </c>
      <c r="D25" s="51" t="s">
        <v>149</v>
      </c>
      <c r="E25" s="50" t="s">
        <v>110</v>
      </c>
      <c r="F25" s="50" t="s">
        <v>168</v>
      </c>
      <c r="G25" s="50" t="s">
        <v>53</v>
      </c>
      <c r="H25" s="53" t="s">
        <v>113</v>
      </c>
      <c r="I25" s="50" t="s">
        <v>137</v>
      </c>
      <c r="J25" s="50" t="s">
        <v>121</v>
      </c>
      <c r="K25" s="50" t="s">
        <v>123</v>
      </c>
      <c r="L25" s="52">
        <v>0.9</v>
      </c>
      <c r="M25" s="50" t="s">
        <v>200</v>
      </c>
      <c r="N25" s="50" t="s">
        <v>201</v>
      </c>
      <c r="O25" s="50" t="s">
        <v>202</v>
      </c>
      <c r="P25" s="50" t="s">
        <v>203</v>
      </c>
      <c r="Q25" s="91">
        <v>2943151076.5</v>
      </c>
      <c r="R25" s="91">
        <v>3085452323.68</v>
      </c>
      <c r="S25" s="52">
        <f t="shared" si="3"/>
        <v>0.9538799397132548</v>
      </c>
      <c r="T25" s="52">
        <f>(S25/L25)</f>
        <v>1.0598665996813943</v>
      </c>
      <c r="U25" s="109" t="str">
        <f>IF(S25&gt;=85%,$P$6,IF(S25&gt;=60%,$O$6,IF(S25&gt;=40%,$N$6,IF(S25&lt;40%,$M$6,"ojo"))))</f>
        <v>SATISFACTORIO</v>
      </c>
      <c r="V25" s="102" t="s">
        <v>280</v>
      </c>
      <c r="W25" s="102" t="s">
        <v>280</v>
      </c>
      <c r="X25" s="91" t="s">
        <v>295</v>
      </c>
    </row>
    <row r="26" spans="1:24" ht="106.5" customHeight="1">
      <c r="A26" s="50">
        <v>5</v>
      </c>
      <c r="B26" s="51" t="s">
        <v>130</v>
      </c>
      <c r="C26" s="50">
        <v>5.1</v>
      </c>
      <c r="D26" s="51" t="s">
        <v>149</v>
      </c>
      <c r="E26" s="50" t="s">
        <v>110</v>
      </c>
      <c r="F26" s="50" t="s">
        <v>168</v>
      </c>
      <c r="G26" s="50" t="s">
        <v>115</v>
      </c>
      <c r="H26" s="53" t="s">
        <v>114</v>
      </c>
      <c r="I26" s="50" t="s">
        <v>137</v>
      </c>
      <c r="J26" s="50" t="s">
        <v>121</v>
      </c>
      <c r="K26" s="50" t="s">
        <v>123</v>
      </c>
      <c r="L26" s="52">
        <v>0.95</v>
      </c>
      <c r="M26" s="50" t="s">
        <v>206</v>
      </c>
      <c r="N26" s="50" t="s">
        <v>205</v>
      </c>
      <c r="O26" s="50" t="s">
        <v>204</v>
      </c>
      <c r="P26" s="50" t="s">
        <v>192</v>
      </c>
      <c r="Q26" s="133">
        <v>196314972223.37</v>
      </c>
      <c r="R26" s="133">
        <v>198021820266.32</v>
      </c>
      <c r="S26" s="52">
        <f t="shared" si="3"/>
        <v>0.9913805052359661</v>
      </c>
      <c r="T26" s="52">
        <f>(S26/L26)</f>
        <v>1.0435584265641749</v>
      </c>
      <c r="U26" s="109" t="str">
        <f>IF(S26&gt;=90%,$P$6,IF(S26&gt;=65%,$O$6,IF(S26&gt;=45%,$N$6,IF(S26&lt;45%,$M$6,"ojo"))))</f>
        <v>SATISFACTORIO</v>
      </c>
      <c r="V26" s="102" t="s">
        <v>281</v>
      </c>
      <c r="W26" s="102" t="s">
        <v>281</v>
      </c>
      <c r="X26" s="91" t="s">
        <v>295</v>
      </c>
    </row>
    <row r="27" spans="1:24" ht="114.75" customHeight="1">
      <c r="A27" s="50">
        <v>3</v>
      </c>
      <c r="B27" s="51" t="s">
        <v>126</v>
      </c>
      <c r="C27" s="50">
        <v>3.8</v>
      </c>
      <c r="D27" s="51" t="s">
        <v>146</v>
      </c>
      <c r="E27" s="50" t="s">
        <v>117</v>
      </c>
      <c r="F27" s="50" t="s">
        <v>32</v>
      </c>
      <c r="G27" s="50" t="s">
        <v>118</v>
      </c>
      <c r="H27" s="53" t="s">
        <v>150</v>
      </c>
      <c r="I27" s="50" t="s">
        <v>119</v>
      </c>
      <c r="J27" s="50">
        <v>1</v>
      </c>
      <c r="K27" s="50" t="s">
        <v>123</v>
      </c>
      <c r="L27" s="52">
        <v>1</v>
      </c>
      <c r="M27" s="50" t="s">
        <v>27</v>
      </c>
      <c r="N27" s="50" t="s">
        <v>28</v>
      </c>
      <c r="O27" s="50" t="s">
        <v>29</v>
      </c>
      <c r="P27" s="50" t="s">
        <v>30</v>
      </c>
      <c r="Q27" s="91">
        <v>2</v>
      </c>
      <c r="R27" s="91">
        <v>2</v>
      </c>
      <c r="S27" s="52">
        <f t="shared" si="3"/>
        <v>1</v>
      </c>
      <c r="T27" s="52">
        <f>(S27/L27)</f>
        <v>1</v>
      </c>
      <c r="U27" s="109" t="str">
        <f t="shared" si="2"/>
        <v>SATISFACTORIO</v>
      </c>
      <c r="V27" s="102" t="s">
        <v>282</v>
      </c>
      <c r="W27" s="91" t="s">
        <v>301</v>
      </c>
      <c r="X27" s="91" t="s">
        <v>295</v>
      </c>
    </row>
    <row r="28" spans="1:24" ht="96.75" customHeight="1">
      <c r="A28" s="50">
        <v>5</v>
      </c>
      <c r="B28" s="51" t="s">
        <v>196</v>
      </c>
      <c r="C28" s="50">
        <v>5.2</v>
      </c>
      <c r="D28" s="51" t="s">
        <v>133</v>
      </c>
      <c r="E28" s="50" t="s">
        <v>237</v>
      </c>
      <c r="F28" s="50" t="s">
        <v>38</v>
      </c>
      <c r="G28" s="50" t="s">
        <v>234</v>
      </c>
      <c r="H28" s="53" t="s">
        <v>238</v>
      </c>
      <c r="I28" s="50" t="s">
        <v>239</v>
      </c>
      <c r="J28" s="50" t="s">
        <v>121</v>
      </c>
      <c r="K28" s="50" t="s">
        <v>122</v>
      </c>
      <c r="L28" s="52">
        <v>1</v>
      </c>
      <c r="M28" s="50" t="s">
        <v>27</v>
      </c>
      <c r="N28" s="50" t="s">
        <v>28</v>
      </c>
      <c r="O28" s="50" t="s">
        <v>29</v>
      </c>
      <c r="P28" s="50" t="s">
        <v>30</v>
      </c>
      <c r="Q28" s="91" t="s">
        <v>265</v>
      </c>
      <c r="R28" s="91" t="s">
        <v>265</v>
      </c>
      <c r="S28" s="52" t="s">
        <v>265</v>
      </c>
      <c r="T28" s="52" t="s">
        <v>265</v>
      </c>
      <c r="U28" s="52" t="s">
        <v>265</v>
      </c>
      <c r="V28" s="102" t="s">
        <v>266</v>
      </c>
      <c r="W28" s="102" t="s">
        <v>266</v>
      </c>
      <c r="X28" s="91" t="s">
        <v>295</v>
      </c>
    </row>
    <row r="29" spans="1:24" ht="96.75" customHeight="1">
      <c r="A29" s="50">
        <v>5</v>
      </c>
      <c r="B29" s="51" t="s">
        <v>196</v>
      </c>
      <c r="C29" s="50">
        <v>5.2</v>
      </c>
      <c r="D29" s="51" t="s">
        <v>133</v>
      </c>
      <c r="E29" s="50" t="s">
        <v>237</v>
      </c>
      <c r="F29" s="50" t="s">
        <v>38</v>
      </c>
      <c r="G29" s="50" t="s">
        <v>235</v>
      </c>
      <c r="H29" s="53" t="s">
        <v>240</v>
      </c>
      <c r="I29" s="50" t="s">
        <v>241</v>
      </c>
      <c r="J29" s="50" t="s">
        <v>121</v>
      </c>
      <c r="K29" s="50" t="s">
        <v>122</v>
      </c>
      <c r="L29" s="52">
        <v>1</v>
      </c>
      <c r="M29" s="50" t="s">
        <v>27</v>
      </c>
      <c r="N29" s="50" t="s">
        <v>28</v>
      </c>
      <c r="O29" s="50" t="s">
        <v>29</v>
      </c>
      <c r="P29" s="50" t="s">
        <v>30</v>
      </c>
      <c r="Q29" s="91" t="s">
        <v>265</v>
      </c>
      <c r="R29" s="91" t="s">
        <v>265</v>
      </c>
      <c r="S29" s="52" t="s">
        <v>265</v>
      </c>
      <c r="T29" s="52" t="s">
        <v>265</v>
      </c>
      <c r="U29" s="52" t="s">
        <v>265</v>
      </c>
      <c r="V29" s="102" t="s">
        <v>266</v>
      </c>
      <c r="W29" s="102" t="s">
        <v>266</v>
      </c>
      <c r="X29" s="91" t="s">
        <v>295</v>
      </c>
    </row>
    <row r="30" spans="1:24" ht="96.75" customHeight="1" thickBot="1">
      <c r="A30" s="50">
        <v>5</v>
      </c>
      <c r="B30" s="51" t="s">
        <v>196</v>
      </c>
      <c r="C30" s="50">
        <v>5.2</v>
      </c>
      <c r="D30" s="51" t="s">
        <v>133</v>
      </c>
      <c r="E30" s="50" t="s">
        <v>237</v>
      </c>
      <c r="F30" s="50" t="s">
        <v>38</v>
      </c>
      <c r="G30" s="50" t="s">
        <v>236</v>
      </c>
      <c r="H30" s="53" t="s">
        <v>242</v>
      </c>
      <c r="I30" s="50" t="s">
        <v>243</v>
      </c>
      <c r="J30" s="50" t="s">
        <v>121</v>
      </c>
      <c r="K30" s="50" t="s">
        <v>122</v>
      </c>
      <c r="L30" s="52">
        <v>1</v>
      </c>
      <c r="M30" s="50" t="s">
        <v>27</v>
      </c>
      <c r="N30" s="50" t="s">
        <v>28</v>
      </c>
      <c r="O30" s="50" t="s">
        <v>29</v>
      </c>
      <c r="P30" s="50" t="s">
        <v>30</v>
      </c>
      <c r="Q30" s="91" t="s">
        <v>265</v>
      </c>
      <c r="R30" s="91" t="s">
        <v>265</v>
      </c>
      <c r="S30" s="52" t="s">
        <v>265</v>
      </c>
      <c r="T30" s="52" t="s">
        <v>265</v>
      </c>
      <c r="U30" s="52" t="s">
        <v>265</v>
      </c>
      <c r="V30" s="102" t="s">
        <v>266</v>
      </c>
      <c r="W30" s="102" t="s">
        <v>266</v>
      </c>
      <c r="X30" s="91" t="s">
        <v>295</v>
      </c>
    </row>
    <row r="31" spans="1:25" ht="142.5" customHeight="1" thickBot="1">
      <c r="A31" s="54">
        <v>3</v>
      </c>
      <c r="B31" s="56" t="s">
        <v>126</v>
      </c>
      <c r="C31" s="54">
        <v>3.8</v>
      </c>
      <c r="D31" s="56" t="s">
        <v>146</v>
      </c>
      <c r="E31" s="54" t="s">
        <v>54</v>
      </c>
      <c r="F31" s="54" t="s">
        <v>38</v>
      </c>
      <c r="G31" s="54" t="s">
        <v>55</v>
      </c>
      <c r="H31" s="134" t="s">
        <v>212</v>
      </c>
      <c r="I31" s="54" t="s">
        <v>213</v>
      </c>
      <c r="J31" s="54" t="s">
        <v>121</v>
      </c>
      <c r="K31" s="54" t="s">
        <v>123</v>
      </c>
      <c r="L31" s="55">
        <v>0.7</v>
      </c>
      <c r="M31" s="54" t="s">
        <v>214</v>
      </c>
      <c r="N31" s="54" t="s">
        <v>215</v>
      </c>
      <c r="O31" s="54" t="s">
        <v>216</v>
      </c>
      <c r="P31" s="54" t="s">
        <v>217</v>
      </c>
      <c r="Q31" s="140">
        <v>1891292615.3</v>
      </c>
      <c r="R31" s="140">
        <v>29150273016.4</v>
      </c>
      <c r="S31" s="55">
        <f>Q31/R31</f>
        <v>0.06488078565288068</v>
      </c>
      <c r="T31" s="55">
        <f>S31/L31</f>
        <v>0.0926868366469724</v>
      </c>
      <c r="U31" s="109" t="str">
        <f>IF(S31&gt;=65%,$P$6,IF(S31&gt;=40%,$O$6,IF(S31&gt;=20%,$N$6,IF(S31&lt;20%,$M$6,"ojo"))))</f>
        <v>INSATISFACTORIO</v>
      </c>
      <c r="V31" s="141" t="s">
        <v>288</v>
      </c>
      <c r="W31" s="92" t="s">
        <v>292</v>
      </c>
      <c r="X31" s="92" t="s">
        <v>295</v>
      </c>
      <c r="Y31" s="119"/>
    </row>
    <row r="32" spans="1:24" ht="102.75" customHeight="1">
      <c r="A32" s="57">
        <v>3</v>
      </c>
      <c r="B32" s="59" t="s">
        <v>126</v>
      </c>
      <c r="C32" s="57">
        <v>3.4</v>
      </c>
      <c r="D32" s="59" t="s">
        <v>151</v>
      </c>
      <c r="E32" s="57" t="s">
        <v>56</v>
      </c>
      <c r="F32" s="57" t="s">
        <v>32</v>
      </c>
      <c r="G32" s="57" t="s">
        <v>96</v>
      </c>
      <c r="H32" s="142" t="s">
        <v>107</v>
      </c>
      <c r="I32" s="57" t="s">
        <v>188</v>
      </c>
      <c r="J32" s="57" t="s">
        <v>121</v>
      </c>
      <c r="K32" s="57" t="s">
        <v>123</v>
      </c>
      <c r="L32" s="58">
        <v>1</v>
      </c>
      <c r="M32" s="57" t="s">
        <v>27</v>
      </c>
      <c r="N32" s="57" t="s">
        <v>28</v>
      </c>
      <c r="O32" s="57" t="s">
        <v>29</v>
      </c>
      <c r="P32" s="57" t="s">
        <v>30</v>
      </c>
      <c r="Q32" s="93">
        <v>104</v>
      </c>
      <c r="R32" s="93">
        <v>95</v>
      </c>
      <c r="S32" s="58">
        <f>Q32/R32</f>
        <v>1.0947368421052632</v>
      </c>
      <c r="T32" s="58">
        <f>S32/L32</f>
        <v>1.0947368421052632</v>
      </c>
      <c r="U32" s="109" t="str">
        <f>IF(S32&gt;=95%,$P$6,IF(S32&gt;=70%,$O$6,IF(S32&gt;=50%,$N$6,IF(S32&lt;50%,$M$6,"ojo"))))</f>
        <v>SATISFACTORIO</v>
      </c>
      <c r="V32" s="143" t="s">
        <v>289</v>
      </c>
      <c r="W32" s="93" t="s">
        <v>293</v>
      </c>
      <c r="X32" s="93" t="s">
        <v>295</v>
      </c>
    </row>
    <row r="33" spans="1:24" ht="92.25" customHeight="1">
      <c r="A33" s="57">
        <v>3</v>
      </c>
      <c r="B33" s="59" t="s">
        <v>126</v>
      </c>
      <c r="C33" s="57">
        <v>3.3</v>
      </c>
      <c r="D33" s="59" t="s">
        <v>152</v>
      </c>
      <c r="E33" s="57" t="s">
        <v>56</v>
      </c>
      <c r="F33" s="57" t="s">
        <v>32</v>
      </c>
      <c r="G33" s="57" t="s">
        <v>71</v>
      </c>
      <c r="H33" s="142" t="s">
        <v>106</v>
      </c>
      <c r="I33" s="57" t="s">
        <v>189</v>
      </c>
      <c r="J33" s="57" t="s">
        <v>121</v>
      </c>
      <c r="K33" s="57" t="s">
        <v>123</v>
      </c>
      <c r="L33" s="58">
        <v>1</v>
      </c>
      <c r="M33" s="57" t="s">
        <v>27</v>
      </c>
      <c r="N33" s="57" t="s">
        <v>28</v>
      </c>
      <c r="O33" s="57" t="s">
        <v>29</v>
      </c>
      <c r="P33" s="57" t="s">
        <v>30</v>
      </c>
      <c r="Q33" s="93">
        <v>298</v>
      </c>
      <c r="R33" s="93">
        <v>298</v>
      </c>
      <c r="S33" s="58">
        <f>Q33/R33</f>
        <v>1</v>
      </c>
      <c r="T33" s="58">
        <f>S33/L33</f>
        <v>1</v>
      </c>
      <c r="U33" s="109" t="str">
        <f>IF(S33&gt;=95%,$P$6,IF(S33&gt;=70%,$O$6,IF(S33&gt;=50%,$N$6,IF(S33&lt;50%,$M$6,"ojo"))))</f>
        <v>SATISFACTORIO</v>
      </c>
      <c r="V33" s="143" t="s">
        <v>290</v>
      </c>
      <c r="W33" s="93" t="s">
        <v>294</v>
      </c>
      <c r="X33" s="93" t="s">
        <v>295</v>
      </c>
    </row>
    <row r="34" spans="1:24" ht="132" customHeight="1">
      <c r="A34" s="57">
        <v>4</v>
      </c>
      <c r="B34" s="59" t="s">
        <v>154</v>
      </c>
      <c r="C34" s="57">
        <v>4.3</v>
      </c>
      <c r="D34" s="59" t="s">
        <v>155</v>
      </c>
      <c r="E34" s="57" t="s">
        <v>56</v>
      </c>
      <c r="F34" s="57" t="s">
        <v>32</v>
      </c>
      <c r="G34" s="57" t="s">
        <v>167</v>
      </c>
      <c r="H34" s="142" t="s">
        <v>165</v>
      </c>
      <c r="I34" s="57" t="s">
        <v>166</v>
      </c>
      <c r="J34" s="57" t="s">
        <v>121</v>
      </c>
      <c r="K34" s="57" t="s">
        <v>123</v>
      </c>
      <c r="L34" s="58">
        <v>1</v>
      </c>
      <c r="M34" s="57" t="s">
        <v>27</v>
      </c>
      <c r="N34" s="57" t="s">
        <v>28</v>
      </c>
      <c r="O34" s="57" t="s">
        <v>29</v>
      </c>
      <c r="P34" s="57" t="s">
        <v>30</v>
      </c>
      <c r="Q34" s="93">
        <v>301</v>
      </c>
      <c r="R34" s="93">
        <v>301</v>
      </c>
      <c r="S34" s="58">
        <f>Q34/R34</f>
        <v>1</v>
      </c>
      <c r="T34" s="58">
        <f>S34/L34</f>
        <v>1</v>
      </c>
      <c r="U34" s="109" t="str">
        <f>IF(S34&gt;=95%,$P$6,IF(S34&gt;=70%,$O$6,IF(S34&gt;=50%,$N$6,IF(S34&lt;50%,$M$6,"ojo"))))</f>
        <v>SATISFACTORIO</v>
      </c>
      <c r="V34" s="143" t="s">
        <v>291</v>
      </c>
      <c r="W34" s="93" t="s">
        <v>291</v>
      </c>
      <c r="X34" s="93" t="s">
        <v>295</v>
      </c>
    </row>
    <row r="35" spans="1:24" ht="170.25" customHeight="1">
      <c r="A35" s="60">
        <v>4</v>
      </c>
      <c r="B35" s="61" t="s">
        <v>154</v>
      </c>
      <c r="C35" s="60">
        <v>4.3</v>
      </c>
      <c r="D35" s="61" t="s">
        <v>155</v>
      </c>
      <c r="E35" s="60" t="s">
        <v>57</v>
      </c>
      <c r="F35" s="60" t="s">
        <v>58</v>
      </c>
      <c r="G35" s="60" t="s">
        <v>59</v>
      </c>
      <c r="H35" s="114" t="s">
        <v>100</v>
      </c>
      <c r="I35" s="60" t="s">
        <v>169</v>
      </c>
      <c r="J35" s="60" t="s">
        <v>121</v>
      </c>
      <c r="K35" s="60" t="s">
        <v>123</v>
      </c>
      <c r="L35" s="62">
        <v>0.85</v>
      </c>
      <c r="M35" s="60" t="s">
        <v>208</v>
      </c>
      <c r="N35" s="60" t="s">
        <v>209</v>
      </c>
      <c r="O35" s="60" t="s">
        <v>210</v>
      </c>
      <c r="P35" s="60" t="s">
        <v>211</v>
      </c>
      <c r="Q35" s="94">
        <v>0.2</v>
      </c>
      <c r="R35" s="94">
        <v>1</v>
      </c>
      <c r="S35" s="62">
        <f t="shared" si="3"/>
        <v>0.2</v>
      </c>
      <c r="T35" s="62">
        <f>S35/L35</f>
        <v>0.23529411764705885</v>
      </c>
      <c r="U35" s="109" t="str">
        <f>IF(S35&gt;=80%,$P$6,IF(S35&gt;=55%,$O$6,IF(S35&gt;=35%,$N$6,IF(S35&lt;35%,$M$6,"ojo"))))</f>
        <v>INSATISFACTORIO</v>
      </c>
      <c r="V35" s="103" t="s">
        <v>267</v>
      </c>
      <c r="W35" s="94" t="s">
        <v>287</v>
      </c>
      <c r="X35" s="94" t="s">
        <v>295</v>
      </c>
    </row>
    <row r="36" spans="1:24" ht="177.75" customHeight="1">
      <c r="A36" s="63">
        <v>4</v>
      </c>
      <c r="B36" s="64" t="s">
        <v>154</v>
      </c>
      <c r="C36" s="63">
        <v>4.2</v>
      </c>
      <c r="D36" s="64" t="s">
        <v>156</v>
      </c>
      <c r="E36" s="63" t="s">
        <v>75</v>
      </c>
      <c r="F36" s="63" t="s">
        <v>32</v>
      </c>
      <c r="G36" s="63" t="s">
        <v>101</v>
      </c>
      <c r="H36" s="65" t="s">
        <v>120</v>
      </c>
      <c r="I36" s="63" t="s">
        <v>190</v>
      </c>
      <c r="J36" s="63" t="s">
        <v>121</v>
      </c>
      <c r="K36" s="63" t="s">
        <v>123</v>
      </c>
      <c r="L36" s="66">
        <v>1</v>
      </c>
      <c r="M36" s="63" t="s">
        <v>27</v>
      </c>
      <c r="N36" s="63" t="s">
        <v>28</v>
      </c>
      <c r="O36" s="63" t="s">
        <v>29</v>
      </c>
      <c r="P36" s="63" t="s">
        <v>30</v>
      </c>
      <c r="Q36" s="95">
        <v>111</v>
      </c>
      <c r="R36" s="95">
        <v>111</v>
      </c>
      <c r="S36" s="66">
        <f t="shared" si="3"/>
        <v>1</v>
      </c>
      <c r="T36" s="66">
        <f>(S36/L36)</f>
        <v>1</v>
      </c>
      <c r="U36" s="109" t="str">
        <f>IF(S36&gt;=95%,$P$6,IF(S36&gt;=70%,$O$6,IF(S36&gt;=50%,$N$6,IF(S36&lt;50%,$M$6,"ojo"))))</f>
        <v>SATISFACTORIO</v>
      </c>
      <c r="V36" s="104" t="s">
        <v>284</v>
      </c>
      <c r="W36" s="95" t="s">
        <v>284</v>
      </c>
      <c r="X36" s="95" t="s">
        <v>295</v>
      </c>
    </row>
    <row r="37" spans="1:24" ht="166.5" customHeight="1">
      <c r="A37" s="63">
        <v>4</v>
      </c>
      <c r="B37" s="64" t="s">
        <v>154</v>
      </c>
      <c r="C37" s="63">
        <v>4.2</v>
      </c>
      <c r="D37" s="64" t="s">
        <v>233</v>
      </c>
      <c r="E37" s="63" t="s">
        <v>75</v>
      </c>
      <c r="F37" s="63" t="s">
        <v>33</v>
      </c>
      <c r="G37" s="63" t="s">
        <v>229</v>
      </c>
      <c r="H37" s="65" t="s">
        <v>228</v>
      </c>
      <c r="I37" s="63" t="s">
        <v>230</v>
      </c>
      <c r="J37" s="63" t="s">
        <v>121</v>
      </c>
      <c r="K37" s="63" t="s">
        <v>123</v>
      </c>
      <c r="L37" s="66">
        <v>0.91</v>
      </c>
      <c r="M37" s="63" t="s">
        <v>200</v>
      </c>
      <c r="N37" s="63" t="s">
        <v>231</v>
      </c>
      <c r="O37" s="63" t="s">
        <v>232</v>
      </c>
      <c r="P37" s="63" t="s">
        <v>203</v>
      </c>
      <c r="Q37" s="95">
        <v>2</v>
      </c>
      <c r="R37" s="95">
        <v>2</v>
      </c>
      <c r="S37" s="66">
        <f t="shared" si="3"/>
        <v>1</v>
      </c>
      <c r="T37" s="66">
        <f>(S37/L37)</f>
        <v>1.0989010989010988</v>
      </c>
      <c r="U37" s="109" t="str">
        <f>IF(S37&gt;=85%,$P$6,IF(S37&gt;=60%,$O$6,IF(S37&gt;=50%,$N$6,IF(S37&lt;40%,$M$6,"ojo"))))</f>
        <v>SATISFACTORIO</v>
      </c>
      <c r="V37" s="104" t="s">
        <v>283</v>
      </c>
      <c r="W37" s="95" t="s">
        <v>283</v>
      </c>
      <c r="X37" s="95" t="s">
        <v>295</v>
      </c>
    </row>
    <row r="38" spans="1:24" ht="99.75" customHeight="1">
      <c r="A38" s="67">
        <v>3</v>
      </c>
      <c r="B38" s="69" t="s">
        <v>126</v>
      </c>
      <c r="C38" s="67">
        <v>3.1</v>
      </c>
      <c r="D38" s="69" t="s">
        <v>157</v>
      </c>
      <c r="E38" s="67" t="s">
        <v>60</v>
      </c>
      <c r="F38" s="67" t="s">
        <v>32</v>
      </c>
      <c r="G38" s="67" t="s">
        <v>61</v>
      </c>
      <c r="H38" s="70" t="s">
        <v>73</v>
      </c>
      <c r="I38" s="67" t="s">
        <v>158</v>
      </c>
      <c r="J38" s="67" t="s">
        <v>121</v>
      </c>
      <c r="K38" s="67" t="s">
        <v>123</v>
      </c>
      <c r="L38" s="68">
        <v>0.9</v>
      </c>
      <c r="M38" s="67" t="s">
        <v>200</v>
      </c>
      <c r="N38" s="67" t="s">
        <v>201</v>
      </c>
      <c r="O38" s="67" t="s">
        <v>202</v>
      </c>
      <c r="P38" s="67" t="s">
        <v>203</v>
      </c>
      <c r="Q38" s="96">
        <v>20272</v>
      </c>
      <c r="R38" s="96">
        <v>276</v>
      </c>
      <c r="S38" s="68">
        <f>(Q38/R38)/100</f>
        <v>0.7344927536231884</v>
      </c>
      <c r="T38" s="68">
        <f>(S38/L38)</f>
        <v>0.8161030595813205</v>
      </c>
      <c r="U38" s="109" t="str">
        <f>IF(S38&gt;=85%,$P$6,IF(S38&gt;=60%,$O$6,IF(S38&gt;=40%,$N$6,IF(S38&lt;40%,$M$6,"ojo"))))</f>
        <v>ACEPTABLE</v>
      </c>
      <c r="V38" s="105" t="s">
        <v>259</v>
      </c>
      <c r="W38" s="96" t="s">
        <v>312</v>
      </c>
      <c r="X38" s="96" t="s">
        <v>295</v>
      </c>
    </row>
    <row r="39" spans="1:24" s="127" customFormat="1" ht="170.25" customHeight="1">
      <c r="A39" s="67">
        <v>3</v>
      </c>
      <c r="B39" s="69" t="s">
        <v>126</v>
      </c>
      <c r="C39" s="67">
        <v>3.1</v>
      </c>
      <c r="D39" s="69" t="s">
        <v>157</v>
      </c>
      <c r="E39" s="67" t="s">
        <v>60</v>
      </c>
      <c r="F39" s="67" t="s">
        <v>32</v>
      </c>
      <c r="G39" s="67" t="s">
        <v>62</v>
      </c>
      <c r="H39" s="137" t="s">
        <v>74</v>
      </c>
      <c r="I39" s="67" t="s">
        <v>158</v>
      </c>
      <c r="J39" s="67" t="s">
        <v>121</v>
      </c>
      <c r="K39" s="67" t="s">
        <v>123</v>
      </c>
      <c r="L39" s="68">
        <v>0.9</v>
      </c>
      <c r="M39" s="67" t="s">
        <v>200</v>
      </c>
      <c r="N39" s="67" t="s">
        <v>201</v>
      </c>
      <c r="O39" s="67" t="s">
        <v>202</v>
      </c>
      <c r="P39" s="67" t="s">
        <v>203</v>
      </c>
      <c r="Q39" s="138">
        <v>1950</v>
      </c>
      <c r="R39" s="138">
        <v>40</v>
      </c>
      <c r="S39" s="68">
        <f>(Q39/R39)/100</f>
        <v>0.4875</v>
      </c>
      <c r="T39" s="68">
        <f>(S39/L39)</f>
        <v>0.5416666666666666</v>
      </c>
      <c r="U39" s="128" t="str">
        <f>IF(S39&gt;=85%,$P$6,IF(S39&gt;=60%,$O$6,IF(S39&gt;=40%,$N$6,IF(S39&lt;40%,$M$6,"ojo"))))</f>
        <v>MINIMO</v>
      </c>
      <c r="V39" s="105" t="s">
        <v>260</v>
      </c>
      <c r="W39" s="105" t="s">
        <v>260</v>
      </c>
      <c r="X39" s="96" t="s">
        <v>295</v>
      </c>
    </row>
    <row r="40" spans="1:24" ht="122.25" customHeight="1">
      <c r="A40" s="67">
        <v>3</v>
      </c>
      <c r="B40" s="69" t="s">
        <v>126</v>
      </c>
      <c r="C40" s="67">
        <v>3.9</v>
      </c>
      <c r="D40" s="69" t="s">
        <v>245</v>
      </c>
      <c r="E40" s="67" t="s">
        <v>60</v>
      </c>
      <c r="F40" s="67" t="s">
        <v>33</v>
      </c>
      <c r="G40" s="67" t="s">
        <v>246</v>
      </c>
      <c r="H40" s="70" t="s">
        <v>244</v>
      </c>
      <c r="I40" s="67" t="s">
        <v>247</v>
      </c>
      <c r="J40" s="67" t="s">
        <v>121</v>
      </c>
      <c r="K40" s="67" t="s">
        <v>123</v>
      </c>
      <c r="L40" s="68">
        <v>-0.2</v>
      </c>
      <c r="M40" s="68" t="s">
        <v>251</v>
      </c>
      <c r="N40" s="68" t="s">
        <v>253</v>
      </c>
      <c r="O40" s="68" t="s">
        <v>254</v>
      </c>
      <c r="P40" s="68" t="s">
        <v>252</v>
      </c>
      <c r="Q40" s="120">
        <v>75</v>
      </c>
      <c r="R40" s="120">
        <v>13</v>
      </c>
      <c r="S40" s="115">
        <f>Q40-R40</f>
        <v>62</v>
      </c>
      <c r="T40" s="68">
        <v>0.62</v>
      </c>
      <c r="U40" s="109" t="str">
        <f>IF(T40&gt;=15%,$P$6,IF(T40&gt;=10%,$O$6,IF(T40&gt;=5%,$N$6,IF(T40&lt;=0%,$M$6,"ojo"))))</f>
        <v>SATISFACTORIO</v>
      </c>
      <c r="V40" s="105" t="s">
        <v>261</v>
      </c>
      <c r="W40" s="138" t="s">
        <v>313</v>
      </c>
      <c r="X40" s="96" t="s">
        <v>295</v>
      </c>
    </row>
    <row r="41" spans="1:24" ht="122.25" customHeight="1">
      <c r="A41" s="67">
        <v>3</v>
      </c>
      <c r="B41" s="69" t="s">
        <v>126</v>
      </c>
      <c r="C41" s="67" t="s">
        <v>248</v>
      </c>
      <c r="D41" s="69" t="s">
        <v>152</v>
      </c>
      <c r="E41" s="67" t="s">
        <v>60</v>
      </c>
      <c r="F41" s="67" t="s">
        <v>33</v>
      </c>
      <c r="G41" s="67" t="s">
        <v>249</v>
      </c>
      <c r="H41" s="70" t="s">
        <v>250</v>
      </c>
      <c r="I41" s="67" t="s">
        <v>255</v>
      </c>
      <c r="J41" s="67" t="s">
        <v>121</v>
      </c>
      <c r="K41" s="67" t="s">
        <v>122</v>
      </c>
      <c r="L41" s="68">
        <v>0.2</v>
      </c>
      <c r="M41" s="68" t="s">
        <v>251</v>
      </c>
      <c r="N41" s="68" t="s">
        <v>253</v>
      </c>
      <c r="O41" s="68" t="s">
        <v>254</v>
      </c>
      <c r="P41" s="68" t="s">
        <v>252</v>
      </c>
      <c r="Q41" s="121">
        <v>0.72</v>
      </c>
      <c r="R41" s="121">
        <v>0.7081</v>
      </c>
      <c r="S41" s="68">
        <f>Q41-R41</f>
        <v>0.011900000000000022</v>
      </c>
      <c r="T41" s="68">
        <f>S41/L41</f>
        <v>0.05950000000000011</v>
      </c>
      <c r="U41" s="109" t="str">
        <f>IF(S41&gt;=15%,$P$6,IF(S41&gt;=10%,$O$6,IF(S41&gt;=5%,$N$6,IF(S41&lt;5%,$M$6,"ojo"))))</f>
        <v>INSATISFACTORIO</v>
      </c>
      <c r="V41" s="105" t="s">
        <v>262</v>
      </c>
      <c r="W41" s="96" t="s">
        <v>262</v>
      </c>
      <c r="X41" s="96" t="s">
        <v>295</v>
      </c>
    </row>
    <row r="42" spans="1:24" ht="315.75" customHeight="1">
      <c r="A42" s="12">
        <v>6</v>
      </c>
      <c r="B42" s="13" t="s">
        <v>125</v>
      </c>
      <c r="C42" s="12">
        <v>6.3</v>
      </c>
      <c r="D42" s="13" t="s">
        <v>160</v>
      </c>
      <c r="E42" s="12" t="s">
        <v>65</v>
      </c>
      <c r="F42" s="12" t="s">
        <v>32</v>
      </c>
      <c r="G42" s="12" t="s">
        <v>66</v>
      </c>
      <c r="H42" s="14" t="s">
        <v>108</v>
      </c>
      <c r="I42" s="12" t="s">
        <v>191</v>
      </c>
      <c r="J42" s="12" t="s">
        <v>121</v>
      </c>
      <c r="K42" s="12" t="s">
        <v>123</v>
      </c>
      <c r="L42" s="12" t="s">
        <v>36</v>
      </c>
      <c r="M42" s="12" t="s">
        <v>27</v>
      </c>
      <c r="N42" s="12" t="s">
        <v>28</v>
      </c>
      <c r="O42" s="12" t="s">
        <v>29</v>
      </c>
      <c r="P42" s="12" t="s">
        <v>30</v>
      </c>
      <c r="Q42" s="135">
        <v>7</v>
      </c>
      <c r="R42" s="135">
        <v>7</v>
      </c>
      <c r="S42" s="136">
        <v>1</v>
      </c>
      <c r="T42" s="136">
        <v>1</v>
      </c>
      <c r="U42" s="109" t="str">
        <f>IF(S42&gt;=95%,$P$6,IF(S42&gt;=70%,$O$6,IF(S42&gt;=50%,$N$6,IF(S42&lt;50%,$M$6,"ojo"))))</f>
        <v>SATISFACTORIO</v>
      </c>
      <c r="V42" s="139" t="s">
        <v>315</v>
      </c>
      <c r="W42" s="135" t="s">
        <v>317</v>
      </c>
      <c r="X42" s="135" t="s">
        <v>314</v>
      </c>
    </row>
    <row r="43" spans="1:24" ht="189.75" customHeight="1">
      <c r="A43" s="12">
        <v>3</v>
      </c>
      <c r="B43" s="13" t="s">
        <v>126</v>
      </c>
      <c r="C43" s="12">
        <v>3.2</v>
      </c>
      <c r="D43" s="13" t="s">
        <v>159</v>
      </c>
      <c r="E43" s="12" t="s">
        <v>65</v>
      </c>
      <c r="F43" s="12" t="s">
        <v>33</v>
      </c>
      <c r="G43" s="12" t="s">
        <v>198</v>
      </c>
      <c r="H43" s="14" t="s">
        <v>197</v>
      </c>
      <c r="I43" s="12" t="s">
        <v>199</v>
      </c>
      <c r="J43" s="12" t="s">
        <v>121</v>
      </c>
      <c r="K43" s="12" t="s">
        <v>122</v>
      </c>
      <c r="L43" s="12" t="s">
        <v>36</v>
      </c>
      <c r="M43" s="12" t="s">
        <v>27</v>
      </c>
      <c r="N43" s="12" t="s">
        <v>28</v>
      </c>
      <c r="O43" s="12" t="s">
        <v>29</v>
      </c>
      <c r="P43" s="12" t="s">
        <v>30</v>
      </c>
      <c r="Q43" s="135">
        <v>18</v>
      </c>
      <c r="R43" s="135">
        <v>18</v>
      </c>
      <c r="S43" s="136">
        <v>1</v>
      </c>
      <c r="T43" s="136">
        <v>1</v>
      </c>
      <c r="U43" s="109" t="str">
        <f>IF(S42&gt;=95%,$P$6,IF(S42&gt;=70%,$O$6,IF(S42&gt;=50%,$N$6,IF(S42&lt;50%,$M$6,"ojo"))))</f>
        <v>SATISFACTORIO</v>
      </c>
      <c r="V43" s="139" t="s">
        <v>285</v>
      </c>
      <c r="W43" s="97" t="s">
        <v>316</v>
      </c>
      <c r="X43" s="97" t="s">
        <v>314</v>
      </c>
    </row>
    <row r="44" ht="15">
      <c r="S44" s="122"/>
    </row>
    <row r="46" spans="1:24" ht="121.5" customHeight="1">
      <c r="A46" s="67">
        <v>3</v>
      </c>
      <c r="B46" s="69" t="s">
        <v>126</v>
      </c>
      <c r="C46" s="67">
        <v>3.2</v>
      </c>
      <c r="D46" s="69" t="s">
        <v>159</v>
      </c>
      <c r="E46" s="67" t="s">
        <v>60</v>
      </c>
      <c r="F46" s="67" t="s">
        <v>32</v>
      </c>
      <c r="G46" s="67" t="s">
        <v>63</v>
      </c>
      <c r="H46" s="137" t="s">
        <v>64</v>
      </c>
      <c r="I46" s="67" t="s">
        <v>138</v>
      </c>
      <c r="J46" s="67" t="s">
        <v>121</v>
      </c>
      <c r="K46" s="67" t="s">
        <v>123</v>
      </c>
      <c r="L46" s="68">
        <v>0.9</v>
      </c>
      <c r="M46" s="67" t="s">
        <v>200</v>
      </c>
      <c r="N46" s="67" t="s">
        <v>201</v>
      </c>
      <c r="O46" s="67" t="s">
        <v>202</v>
      </c>
      <c r="P46" s="67" t="s">
        <v>203</v>
      </c>
      <c r="Q46" s="138">
        <v>26</v>
      </c>
      <c r="R46" s="138">
        <v>31</v>
      </c>
      <c r="S46" s="147">
        <v>0.84</v>
      </c>
      <c r="T46" s="148">
        <f>+S46/L46</f>
        <v>0.9333333333333332</v>
      </c>
      <c r="U46" s="109" t="str">
        <f>IF(S46&gt;=85%,$P$6,IF(S46&gt;=60%,$O$6,IF(S46&gt;=40%,$N$6,IF(S46&lt;40%,$M$6,"ojo"))))</f>
        <v>ACEPTABLE</v>
      </c>
      <c r="V46" s="105" t="s">
        <v>319</v>
      </c>
      <c r="W46" s="96" t="s">
        <v>320</v>
      </c>
      <c r="X46" s="96" t="s">
        <v>321</v>
      </c>
    </row>
    <row r="71" spans="4:9" ht="15">
      <c r="D71" s="125"/>
      <c r="E71" s="125"/>
      <c r="F71" s="125"/>
      <c r="G71" s="125"/>
      <c r="H71" s="125"/>
      <c r="I71" s="125"/>
    </row>
    <row r="72" spans="4:9" ht="15">
      <c r="D72" s="125"/>
      <c r="E72" s="125"/>
      <c r="F72" s="125"/>
      <c r="G72" s="125"/>
      <c r="H72" s="125"/>
      <c r="I72" s="125"/>
    </row>
    <row r="73" spans="4:9" ht="15">
      <c r="D73" s="125"/>
      <c r="E73" s="125"/>
      <c r="F73" s="125"/>
      <c r="G73" s="125"/>
      <c r="H73" s="125"/>
      <c r="I73" s="125"/>
    </row>
    <row r="74" spans="4:9" ht="15">
      <c r="D74" s="125"/>
      <c r="E74" s="125"/>
      <c r="F74" s="125"/>
      <c r="G74" s="125"/>
      <c r="H74" s="125"/>
      <c r="I74" s="125"/>
    </row>
    <row r="75" spans="4:9" ht="15">
      <c r="D75" s="125"/>
      <c r="E75" s="125"/>
      <c r="F75" s="125"/>
      <c r="G75" s="125"/>
      <c r="H75" s="125"/>
      <c r="I75" s="125"/>
    </row>
    <row r="76" spans="4:9" ht="16.5">
      <c r="D76" s="125"/>
      <c r="E76" s="126"/>
      <c r="F76" s="125"/>
      <c r="G76" s="125"/>
      <c r="H76" s="158"/>
      <c r="I76" s="125"/>
    </row>
    <row r="77" spans="4:9" ht="16.5">
      <c r="D77" s="125"/>
      <c r="E77" s="126"/>
      <c r="F77" s="125"/>
      <c r="G77" s="125"/>
      <c r="H77" s="158"/>
      <c r="I77" s="125"/>
    </row>
    <row r="78" spans="4:9" ht="15">
      <c r="D78" s="125"/>
      <c r="E78" s="125"/>
      <c r="F78" s="125"/>
      <c r="G78" s="125"/>
      <c r="H78" s="125"/>
      <c r="I78" s="125"/>
    </row>
    <row r="79" spans="4:9" ht="15">
      <c r="D79" s="125"/>
      <c r="E79" s="125"/>
      <c r="F79" s="125"/>
      <c r="G79" s="125"/>
      <c r="H79" s="125"/>
      <c r="I79" s="125"/>
    </row>
    <row r="80" spans="4:9" ht="15">
      <c r="D80" s="125"/>
      <c r="E80" s="125"/>
      <c r="F80" s="125"/>
      <c r="G80" s="125"/>
      <c r="H80" s="125"/>
      <c r="I80" s="125"/>
    </row>
    <row r="81" spans="4:9" ht="15">
      <c r="D81" s="125"/>
      <c r="E81" s="125"/>
      <c r="F81" s="125"/>
      <c r="G81" s="125"/>
      <c r="H81" s="125"/>
      <c r="I81" s="125"/>
    </row>
    <row r="82" spans="4:9" ht="15">
      <c r="D82" s="125"/>
      <c r="E82" s="125"/>
      <c r="F82" s="125"/>
      <c r="G82" s="125"/>
      <c r="H82" s="125"/>
      <c r="I82" s="125"/>
    </row>
    <row r="83" spans="4:9" ht="15">
      <c r="D83" s="125"/>
      <c r="E83" s="125"/>
      <c r="F83" s="125"/>
      <c r="G83" s="125"/>
      <c r="H83" s="125"/>
      <c r="I83" s="125"/>
    </row>
    <row r="84" spans="4:9" ht="15">
      <c r="D84" s="125"/>
      <c r="E84" s="125"/>
      <c r="F84" s="125"/>
      <c r="G84" s="125"/>
      <c r="H84" s="125"/>
      <c r="I84" s="125"/>
    </row>
    <row r="85" spans="4:9" ht="15">
      <c r="D85" s="125"/>
      <c r="E85" s="125"/>
      <c r="F85" s="125"/>
      <c r="G85" s="125"/>
      <c r="H85" s="125"/>
      <c r="I85" s="125"/>
    </row>
    <row r="86" spans="4:9" ht="15">
      <c r="D86" s="125"/>
      <c r="E86" s="125"/>
      <c r="F86" s="125"/>
      <c r="G86" s="125"/>
      <c r="H86" s="125"/>
      <c r="I86" s="125"/>
    </row>
    <row r="87" spans="4:9" ht="15">
      <c r="D87" s="125"/>
      <c r="E87" s="125"/>
      <c r="F87" s="125"/>
      <c r="G87" s="125"/>
      <c r="H87" s="125"/>
      <c r="I87" s="125"/>
    </row>
    <row r="88" spans="4:9" ht="15">
      <c r="D88" s="125"/>
      <c r="E88" s="125"/>
      <c r="F88" s="125"/>
      <c r="G88" s="125"/>
      <c r="H88" s="125"/>
      <c r="I88" s="125"/>
    </row>
  </sheetData>
  <sheetProtection/>
  <mergeCells count="13">
    <mergeCell ref="A1:D3"/>
    <mergeCell ref="A4:D4"/>
    <mergeCell ref="E1:U1"/>
    <mergeCell ref="E2:U3"/>
    <mergeCell ref="I4:U4"/>
    <mergeCell ref="E4:H4"/>
    <mergeCell ref="H76:H77"/>
    <mergeCell ref="A5:D5"/>
    <mergeCell ref="E5:L5"/>
    <mergeCell ref="M5:P5"/>
    <mergeCell ref="Q5:X5"/>
    <mergeCell ref="V1:X3"/>
    <mergeCell ref="V4:X4"/>
  </mergeCells>
  <conditionalFormatting sqref="U6 U35:U43 U24:U27 U8:U15 U17:U21">
    <cfRule type="cellIs" priority="110" dxfId="20" operator="equal" stopIfTrue="1">
      <formula>"INSATISFACTORIO"</formula>
    </cfRule>
  </conditionalFormatting>
  <conditionalFormatting sqref="U8:U15 U35:U43 U24:U27 U17:U21">
    <cfRule type="cellIs" priority="89" dxfId="2" operator="equal" stopIfTrue="1">
      <formula>"MINIMO"</formula>
    </cfRule>
    <cfRule type="cellIs" priority="90" dxfId="1" operator="equal" stopIfTrue="1">
      <formula>"SATISFACTORIO"</formula>
    </cfRule>
    <cfRule type="cellIs" priority="91" dxfId="0" operator="equal" stopIfTrue="1">
      <formula>"ACEPTABLE"</formula>
    </cfRule>
    <cfRule type="cellIs" priority="92" dxfId="0" operator="equal" stopIfTrue="1">
      <formula>"""ACEPTABLE"""</formula>
    </cfRule>
    <cfRule type="cellIs" priority="93" dxfId="1" operator="equal" stopIfTrue="1">
      <formula>"""SATISFACTORIO"""</formula>
    </cfRule>
  </conditionalFormatting>
  <conditionalFormatting sqref="U31">
    <cfRule type="cellIs" priority="24" dxfId="20" operator="equal" stopIfTrue="1">
      <formula>"INSATISFACTORIO"</formula>
    </cfRule>
  </conditionalFormatting>
  <conditionalFormatting sqref="U31">
    <cfRule type="cellIs" priority="19" dxfId="2" operator="equal" stopIfTrue="1">
      <formula>"MINIMO"</formula>
    </cfRule>
    <cfRule type="cellIs" priority="20" dxfId="1" operator="equal" stopIfTrue="1">
      <formula>"SATISFACTORIO"</formula>
    </cfRule>
    <cfRule type="cellIs" priority="21" dxfId="0" operator="equal" stopIfTrue="1">
      <formula>"ACEPTABLE"</formula>
    </cfRule>
    <cfRule type="cellIs" priority="22" dxfId="0" operator="equal" stopIfTrue="1">
      <formula>"""ACEPTABLE"""</formula>
    </cfRule>
    <cfRule type="cellIs" priority="23" dxfId="1" operator="equal" stopIfTrue="1">
      <formula>"""SATISFACTORIO"""</formula>
    </cfRule>
  </conditionalFormatting>
  <conditionalFormatting sqref="U32:U34">
    <cfRule type="cellIs" priority="18" dxfId="20" operator="equal" stopIfTrue="1">
      <formula>"INSATISFACTORIO"</formula>
    </cfRule>
  </conditionalFormatting>
  <conditionalFormatting sqref="U32:U34">
    <cfRule type="cellIs" priority="13" dxfId="2" operator="equal" stopIfTrue="1">
      <formula>"MINIMO"</formula>
    </cfRule>
    <cfRule type="cellIs" priority="14" dxfId="1" operator="equal" stopIfTrue="1">
      <formula>"SATISFACTORIO"</formula>
    </cfRule>
    <cfRule type="cellIs" priority="15" dxfId="0" operator="equal" stopIfTrue="1">
      <formula>"ACEPTABLE"</formula>
    </cfRule>
    <cfRule type="cellIs" priority="16" dxfId="0" operator="equal" stopIfTrue="1">
      <formula>"""ACEPTABLE"""</formula>
    </cfRule>
    <cfRule type="cellIs" priority="17" dxfId="1" operator="equal" stopIfTrue="1">
      <formula>"""SATISFACTORIO"""</formula>
    </cfRule>
  </conditionalFormatting>
  <conditionalFormatting sqref="U16">
    <cfRule type="cellIs" priority="12" dxfId="20" operator="equal" stopIfTrue="1">
      <formula>"INSATISFACTORIO"</formula>
    </cfRule>
  </conditionalFormatting>
  <conditionalFormatting sqref="U16">
    <cfRule type="cellIs" priority="7" dxfId="2" operator="equal" stopIfTrue="1">
      <formula>"MINIMO"</formula>
    </cfRule>
    <cfRule type="cellIs" priority="8" dxfId="1" operator="equal" stopIfTrue="1">
      <formula>"SATISFACTORIO"</formula>
    </cfRule>
    <cfRule type="cellIs" priority="9" dxfId="0" operator="equal" stopIfTrue="1">
      <formula>"ACEPTABLE"</formula>
    </cfRule>
    <cfRule type="cellIs" priority="10" dxfId="0" operator="equal" stopIfTrue="1">
      <formula>"""ACEPTABLE"""</formula>
    </cfRule>
    <cfRule type="cellIs" priority="11" dxfId="1" operator="equal" stopIfTrue="1">
      <formula>"""SATISFACTORIO"""</formula>
    </cfRule>
  </conditionalFormatting>
  <conditionalFormatting sqref="U46">
    <cfRule type="cellIs" priority="6" dxfId="20" operator="equal" stopIfTrue="1">
      <formula>"INSATISFACTORIO"</formula>
    </cfRule>
  </conditionalFormatting>
  <conditionalFormatting sqref="U46">
    <cfRule type="cellIs" priority="1" dxfId="2" operator="equal" stopIfTrue="1">
      <formula>"MINIMO"</formula>
    </cfRule>
    <cfRule type="cellIs" priority="2" dxfId="1" operator="equal" stopIfTrue="1">
      <formula>"SATISFACTORIO"</formula>
    </cfRule>
    <cfRule type="cellIs" priority="3" dxfId="0" operator="equal" stopIfTrue="1">
      <formula>"ACEPTABLE"</formula>
    </cfRule>
    <cfRule type="cellIs" priority="4" dxfId="0" operator="equal" stopIfTrue="1">
      <formula>"""ACEPTABLE"""</formula>
    </cfRule>
    <cfRule type="cellIs" priority="5" dxfId="1" operator="equal" stopIfTrue="1">
      <formula>"""SATISFACTORIO"""</formula>
    </cfRule>
  </conditionalFormatting>
  <printOptions horizontalCentered="1" verticalCentered="1"/>
  <pageMargins left="0.1968503937007874" right="0.1968503937007874" top="0.3937007874015748" bottom="0.35433070866141736" header="0.31496062992125984" footer="0.31496062992125984"/>
  <pageSetup horizontalDpi="600" verticalDpi="600" orientation="landscape" paperSize="14" scale="37" r:id="rId2"/>
  <drawing r:id="rId1"/>
</worksheet>
</file>

<file path=xl/worksheets/sheet2.xml><?xml version="1.0" encoding="utf-8"?>
<worksheet xmlns="http://schemas.openxmlformats.org/spreadsheetml/2006/main" xmlns:r="http://schemas.openxmlformats.org/officeDocument/2006/relationships">
  <dimension ref="A1:G39"/>
  <sheetViews>
    <sheetView zoomScalePageLayoutView="0" workbookViewId="0" topLeftCell="A1">
      <selection activeCell="A1" sqref="A1:A4"/>
    </sheetView>
  </sheetViews>
  <sheetFormatPr defaultColWidth="11.421875" defaultRowHeight="15"/>
  <cols>
    <col min="2" max="2" width="12.140625" style="0" bestFit="1" customWidth="1"/>
  </cols>
  <sheetData>
    <row r="1" spans="1:2" ht="15">
      <c r="A1" s="178" t="s">
        <v>76</v>
      </c>
      <c r="B1">
        <v>100</v>
      </c>
    </row>
    <row r="2" spans="1:2" ht="15">
      <c r="A2" s="178"/>
      <c r="B2">
        <v>100</v>
      </c>
    </row>
    <row r="3" spans="1:2" ht="15">
      <c r="A3" s="178"/>
      <c r="B3">
        <v>100</v>
      </c>
    </row>
    <row r="4" spans="1:2" ht="15">
      <c r="A4" s="178"/>
      <c r="B4">
        <v>100</v>
      </c>
    </row>
    <row r="5" spans="1:2" ht="15">
      <c r="A5" s="179" t="s">
        <v>78</v>
      </c>
      <c r="B5">
        <v>55</v>
      </c>
    </row>
    <row r="6" spans="1:2" ht="15">
      <c r="A6" s="179"/>
      <c r="B6">
        <v>100</v>
      </c>
    </row>
    <row r="7" spans="1:2" ht="15">
      <c r="A7" s="179"/>
      <c r="B7">
        <v>40</v>
      </c>
    </row>
    <row r="8" spans="1:2" ht="15">
      <c r="A8" s="179"/>
      <c r="B8">
        <v>95</v>
      </c>
    </row>
    <row r="9" spans="1:2" ht="15">
      <c r="A9" s="180" t="s">
        <v>77</v>
      </c>
      <c r="B9">
        <v>100</v>
      </c>
    </row>
    <row r="10" spans="1:2" ht="15">
      <c r="A10" s="180"/>
      <c r="B10">
        <v>100</v>
      </c>
    </row>
    <row r="11" spans="1:2" ht="15">
      <c r="A11" s="181" t="s">
        <v>79</v>
      </c>
      <c r="B11">
        <v>96</v>
      </c>
    </row>
    <row r="12" spans="1:2" ht="15">
      <c r="A12" s="181"/>
      <c r="B12">
        <v>100</v>
      </c>
    </row>
    <row r="13" spans="1:2" ht="15">
      <c r="A13" s="1" t="s">
        <v>80</v>
      </c>
      <c r="B13">
        <v>100</v>
      </c>
    </row>
    <row r="14" spans="1:2" ht="15">
      <c r="A14" s="182" t="s">
        <v>81</v>
      </c>
      <c r="B14">
        <v>100</v>
      </c>
    </row>
    <row r="15" spans="1:2" ht="15">
      <c r="A15" s="183"/>
      <c r="B15">
        <v>86</v>
      </c>
    </row>
    <row r="16" spans="1:2" ht="15">
      <c r="A16" s="183"/>
      <c r="B16">
        <v>100</v>
      </c>
    </row>
    <row r="17" spans="1:2" ht="15">
      <c r="A17" s="184"/>
      <c r="B17">
        <v>25</v>
      </c>
    </row>
    <row r="18" spans="1:2" ht="15">
      <c r="A18" s="185" t="s">
        <v>82</v>
      </c>
      <c r="B18">
        <v>53</v>
      </c>
    </row>
    <row r="19" spans="1:2" ht="15">
      <c r="A19" s="185"/>
      <c r="B19">
        <v>100</v>
      </c>
    </row>
    <row r="20" spans="1:2" ht="15">
      <c r="A20" s="187" t="s">
        <v>83</v>
      </c>
      <c r="B20">
        <v>100</v>
      </c>
    </row>
    <row r="21" spans="1:2" ht="15">
      <c r="A21" s="187"/>
      <c r="B21">
        <v>100</v>
      </c>
    </row>
    <row r="22" spans="1:2" ht="15">
      <c r="A22" s="187"/>
      <c r="B22">
        <v>100</v>
      </c>
    </row>
    <row r="23" spans="1:2" ht="15">
      <c r="A23" s="188" t="s">
        <v>84</v>
      </c>
      <c r="B23">
        <v>99</v>
      </c>
    </row>
    <row r="24" spans="1:2" ht="15">
      <c r="A24" s="188"/>
      <c r="B24">
        <v>100</v>
      </c>
    </row>
    <row r="25" spans="1:2" ht="15">
      <c r="A25" s="188"/>
      <c r="B25">
        <v>88</v>
      </c>
    </row>
    <row r="26" spans="1:2" ht="15">
      <c r="A26" s="189" t="s">
        <v>85</v>
      </c>
      <c r="B26">
        <v>75</v>
      </c>
    </row>
    <row r="27" spans="1:2" ht="15">
      <c r="A27" s="189"/>
      <c r="B27">
        <v>24</v>
      </c>
    </row>
    <row r="28" spans="1:7" ht="15">
      <c r="A28" s="190" t="s">
        <v>86</v>
      </c>
      <c r="B28" s="2">
        <v>100</v>
      </c>
      <c r="C28" s="177" t="s">
        <v>87</v>
      </c>
      <c r="D28" s="177"/>
      <c r="E28" s="177"/>
      <c r="F28" s="177"/>
      <c r="G28" s="177"/>
    </row>
    <row r="29" spans="1:2" ht="15">
      <c r="A29" s="190"/>
      <c r="B29">
        <v>100</v>
      </c>
    </row>
    <row r="30" spans="1:2" ht="15">
      <c r="A30" s="186" t="s">
        <v>88</v>
      </c>
      <c r="B30">
        <v>100</v>
      </c>
    </row>
    <row r="31" spans="1:2" ht="15">
      <c r="A31" s="186"/>
      <c r="B31">
        <v>0</v>
      </c>
    </row>
    <row r="32" spans="1:2" ht="15">
      <c r="A32" s="186"/>
      <c r="B32">
        <v>70</v>
      </c>
    </row>
    <row r="33" spans="1:2" ht="15">
      <c r="A33" s="3" t="s">
        <v>89</v>
      </c>
      <c r="B33">
        <v>100</v>
      </c>
    </row>
    <row r="34" spans="1:2" ht="15">
      <c r="A34" s="185" t="s">
        <v>90</v>
      </c>
      <c r="B34">
        <v>100</v>
      </c>
    </row>
    <row r="35" spans="1:2" ht="15">
      <c r="A35" s="185"/>
      <c r="B35">
        <v>100</v>
      </c>
    </row>
    <row r="36" spans="1:2" ht="15">
      <c r="A36" s="185"/>
      <c r="B36">
        <v>63</v>
      </c>
    </row>
    <row r="37" spans="1:2" ht="15">
      <c r="A37" s="185"/>
      <c r="B37">
        <v>53</v>
      </c>
    </row>
    <row r="38" spans="1:2" ht="15">
      <c r="A38" s="4" t="s">
        <v>91</v>
      </c>
      <c r="B38">
        <v>100</v>
      </c>
    </row>
    <row r="39" ht="33.75">
      <c r="B39" s="5">
        <f>SUM(B1:B38)</f>
        <v>3222</v>
      </c>
    </row>
  </sheetData>
  <sheetProtection/>
  <mergeCells count="13">
    <mergeCell ref="A30:A32"/>
    <mergeCell ref="A34:A37"/>
    <mergeCell ref="A20:A22"/>
    <mergeCell ref="A23:A25"/>
    <mergeCell ref="A26:A27"/>
    <mergeCell ref="A28:A29"/>
    <mergeCell ref="C28:G28"/>
    <mergeCell ref="A1:A4"/>
    <mergeCell ref="A5:A8"/>
    <mergeCell ref="A9:A10"/>
    <mergeCell ref="A11:A12"/>
    <mergeCell ref="A14:A17"/>
    <mergeCell ref="A18:A19"/>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3:A16"/>
  <sheetViews>
    <sheetView zoomScalePageLayoutView="0" workbookViewId="0" topLeftCell="A1">
      <selection activeCell="D13" sqref="D13"/>
    </sheetView>
  </sheetViews>
  <sheetFormatPr defaultColWidth="11.421875" defaultRowHeight="15"/>
  <cols>
    <col min="1" max="1" width="37.00390625" style="0" bestFit="1" customWidth="1"/>
  </cols>
  <sheetData>
    <row r="12" ht="4.5" customHeight="1"/>
    <row r="13" ht="15">
      <c r="A13" s="8" t="s">
        <v>95</v>
      </c>
    </row>
    <row r="14" ht="24" customHeight="1">
      <c r="A14" s="8" t="s">
        <v>94</v>
      </c>
    </row>
    <row r="15" ht="29.25" customHeight="1">
      <c r="A15" s="7" t="s">
        <v>93</v>
      </c>
    </row>
    <row r="16" ht="33" customHeight="1">
      <c r="A16" s="6" t="s">
        <v>92</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D18" sqref="D18"/>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FONDO PASIVO FERROCARRILES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FONDO PASIVO FERROCARRILES</dc:creator>
  <cp:keywords/>
  <dc:description/>
  <cp:lastModifiedBy>fernandaf</cp:lastModifiedBy>
  <cp:lastPrinted>2013-07-27T17:18:17Z</cp:lastPrinted>
  <dcterms:created xsi:type="dcterms:W3CDTF">2009-10-06T19:46:28Z</dcterms:created>
  <dcterms:modified xsi:type="dcterms:W3CDTF">2019-10-22T19:47:34Z</dcterms:modified>
  <cp:category/>
  <cp:version/>
  <cp:contentType/>
  <cp:contentStatus/>
</cp:coreProperties>
</file>